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nel de Control" sheetId="1" r:id="rId4"/>
    <sheet state="visible" name="Calendario LATAM" sheetId="2" r:id="rId5"/>
    <sheet state="visible" name="Cronograma" sheetId="3" r:id="rId6"/>
  </sheets>
  <definedNames/>
  <calcPr/>
  <extLst>
    <ext uri="GoogleSheetsCustomDataVersion2">
      <go:sheetsCustomData xmlns:go="http://customooxmlschemas.google.com/" r:id="rId7" roundtripDataChecksum="eNpAxjXB93Rw/sfpSWh9uEcxSliMwMEzMzQj8d64il8="/>
    </ext>
  </extLst>
</workbook>
</file>

<file path=xl/sharedStrings.xml><?xml version="1.0" encoding="utf-8"?>
<sst xmlns="http://schemas.openxmlformats.org/spreadsheetml/2006/main" count="401" uniqueCount="183">
  <si>
    <t xml:space="preserve">Calendario de Colección · Stitch </t>
  </si>
  <si>
    <t>Ingresa tu fecha de lanzamiento → tu cronograma aparece automáticamente</t>
  </si>
  <si>
    <t>¿CUÁNDO Y CÓMO LANZAS?</t>
  </si>
  <si>
    <t>FASES DE TU COLECCIÓN</t>
  </si>
  <si>
    <t>🔍  Coolhunting e investigación</t>
  </si>
  <si>
    <t>📅  Fecha de lanzamiento</t>
  </si>
  <si>
    <t>⏱️  Semanas disponibles para desarrollar</t>
  </si>
  <si>
    <t>✏️  Diseño y fichas técnicas</t>
  </si>
  <si>
    <t>👗  Tipo de colección</t>
  </si>
  <si>
    <t>Colección completa</t>
  </si>
  <si>
    <t>Opciones: Colección completa / Drop / Básicos</t>
  </si>
  <si>
    <t>🧵  Desarrollo de muestra</t>
  </si>
  <si>
    <t>DIAGNÓSTICO DE TU CALENDARIO</t>
  </si>
  <si>
    <t>🏭  Producción</t>
  </si>
  <si>
    <t>Fecha de inicio del proceso</t>
  </si>
  <si>
    <t>Semanas disponibles</t>
  </si>
  <si>
    <t>📸  Campaña y fotografía</t>
  </si>
  <si>
    <t>Tiempo para diseño (sem 1-3)</t>
  </si>
  <si>
    <t>Tiempo para producción (sem)</t>
  </si>
  <si>
    <t>🚀  Lanzamiento</t>
  </si>
  <si>
    <t>Tiempo para campaña (sem)</t>
  </si>
  <si>
    <t>Calendario Comercial · Latinoamérica 2025</t>
  </si>
  <si>
    <t>Fechas clave para planificar tus colecciones — Colombia · México · Chile · Argentina · Perú</t>
  </si>
  <si>
    <t>MES</t>
  </si>
  <si>
    <t>FECHA / EVENTO</t>
  </si>
  <si>
    <t>🇨🇴 Colombia</t>
  </si>
  <si>
    <t>🇲🇽 México</t>
  </si>
  <si>
    <t>🇨🇱 Chile</t>
  </si>
  <si>
    <t>🇦🇷 Argentina</t>
  </si>
  <si>
    <t>🇵🇪 Perú</t>
  </si>
  <si>
    <t>RELEVANCIA PARA MODA</t>
  </si>
  <si>
    <t>ENE</t>
  </si>
  <si>
    <t>Inicio temporada verano CO/MX</t>
  </si>
  <si>
    <t>✅</t>
  </si>
  <si>
    <t>—</t>
  </si>
  <si>
    <t>Lanzar colección veraniega para mercados del trópico</t>
  </si>
  <si>
    <t>Pleno verano Chile y Argentina</t>
  </si>
  <si>
    <t>Peak de ventas ropa de verano en Cono Sur</t>
  </si>
  <si>
    <t>Rebajas post-navidad</t>
  </si>
  <si>
    <t>Liquidación — NO lanzar colección nueva esta semana</t>
  </si>
  <si>
    <t>Colombiatex (Medellín)</t>
  </si>
  <si>
    <t>Feria de textiles — compra de materiales, networking</t>
  </si>
  <si>
    <t>FEB</t>
  </si>
  <si>
    <t>San Valentín (14 feb)</t>
  </si>
  <si>
    <t>Alta demanda accesorios, ropa de regalo, looks de cita</t>
  </si>
  <si>
    <t>Carnaval (fecha variable)</t>
  </si>
  <si>
    <t>CO/MX — ropa festiva, colores, telas livianas</t>
  </si>
  <si>
    <t>Fin temporada verano Cono Sur</t>
  </si>
  <si>
    <t>Últimas semanas para vender verano en Chile/Argentina</t>
  </si>
  <si>
    <t>MAR</t>
  </si>
  <si>
    <t>Día de la Mujer (8 mar)</t>
  </si>
  <si>
    <t>Campañas especiales — prendas con mensaje, ediciones limitadas</t>
  </si>
  <si>
    <t>Inicio otoño Cono Sur</t>
  </si>
  <si>
    <t>Cambio de temporada — transición a prendas de abrigo</t>
  </si>
  <si>
    <t>Semana de la Moda Bogotá</t>
  </si>
  <si>
    <t>Colombiamoda preview — tendencias para segunda mitad del año</t>
  </si>
  <si>
    <t>ABR</t>
  </si>
  <si>
    <t>Semana Santa (fecha variable)</t>
  </si>
  <si>
    <t>Alto tráfico — ropa de vacaciones, trajes de baño CO/MX</t>
  </si>
  <si>
    <t>Día de la Madre México (10 may)</t>
  </si>
  <si>
    <t>Preparar inventario — mes de mayor venta del año en MX</t>
  </si>
  <si>
    <t>MAY</t>
  </si>
  <si>
    <t>Día de la Madre Colombia (2do dom)</t>
  </si>
  <si>
    <t>Pico de ventas más alto del año en CO — 3 semanas antes es peak de compras</t>
  </si>
  <si>
    <t>Mayor fecha comercial del año en México — ropa, accesorios, regalos</t>
  </si>
  <si>
    <t>Inicio temporada invierno CO/MX</t>
  </si>
  <si>
    <t>Transición a prendas más abrigadas en climas altos (Bogotá, CDMX)</t>
  </si>
  <si>
    <t>JUN</t>
  </si>
  <si>
    <t>Inicio invierno Cono Sur</t>
  </si>
  <si>
    <t>Peak de abrigos, chaquetas, capas en Chile y Argentina</t>
  </si>
  <si>
    <t>Mitad de año — balance</t>
  </si>
  <si>
    <t>Evaluar colección, liquidar inventario antes de nueva temporada</t>
  </si>
  <si>
    <t>Colombiamoda (Medellín, julio)</t>
  </si>
  <si>
    <t>Feria más importante de moda en Colombia — networking, compradores</t>
  </si>
  <si>
    <t>JUL</t>
  </si>
  <si>
    <t>Colombiamoda (Medellín)</t>
  </si>
  <si>
    <t>Presentar colección a compradores nacionales e internacionales</t>
  </si>
  <si>
    <t>Vacaciones mitad de año CO/MX</t>
  </si>
  <si>
    <t>Ropa de viaje, casual, trajes de baño para destinos de playa</t>
  </si>
  <si>
    <t>Intermoda México (Guadalajara)</t>
  </si>
  <si>
    <t>Feria de moda México — proveedores, compradores, tendencias</t>
  </si>
  <si>
    <t>AGO</t>
  </si>
  <si>
    <t>Back to school</t>
  </si>
  <si>
    <t>Uniformes, ropa casual juvenil — alta demanda en todos los mercados</t>
  </si>
  <si>
    <t>Preparar colección navidad</t>
  </si>
  <si>
    <t>⚠️ Si lanzas en noviembre/dic → debes estar produciendo AHORA</t>
  </si>
  <si>
    <t>SEP</t>
  </si>
  <si>
    <t>Inicio temporada primavera CO/MX</t>
  </si>
  <si>
    <t>Colores, florales, telas livianas — preparar lanzamiento</t>
  </si>
  <si>
    <t>Inicio primavera Cono Sur</t>
  </si>
  <si>
    <t>Fin del invierno — transición a prendas más livianas</t>
  </si>
  <si>
    <t>Lanzar campaña para Navidad</t>
  </si>
  <si>
    <t>Contenido navideño debe iniciar en septiembre para posicionarse</t>
  </si>
  <si>
    <t>OCT</t>
  </si>
  <si>
    <t>Halloween (31 oct) — MX/CO</t>
  </si>
  <si>
    <t>Ropa temática, accesorios — oportunidad para ediciones limitadas</t>
  </si>
  <si>
    <t>Día de Muertos (MX, 1-2 nov)</t>
  </si>
  <si>
    <t>Estética especial, florales, colores vibrantes — MX únicamente</t>
  </si>
  <si>
    <t>Pre-Black Friday — preparación</t>
  </si>
  <si>
    <t>⚠️ Inventario debe estar completo ANTES de esta fecha</t>
  </si>
  <si>
    <t>NOV</t>
  </si>
  <si>
    <t>Black Friday (último vier nov)</t>
  </si>
  <si>
    <t>Mayor pico de ventas online del año — inventario completo indispensable</t>
  </si>
  <si>
    <t>Cyber Monday</t>
  </si>
  <si>
    <t>Continúa el pico — descuentos en canales digitales</t>
  </si>
  <si>
    <t>Inicio temporada navidad</t>
  </si>
  <si>
    <t>Ropa de fiesta, looks de cena, gift sets — alta rotación</t>
  </si>
  <si>
    <t>DIC</t>
  </si>
  <si>
    <t>Novenas / Posadas (1-24 dic)</t>
  </si>
  <si>
    <t>CO/MX — ropa festiva, sweaters, looks de reunión familiar</t>
  </si>
  <si>
    <t>Navidad (24-25 dic)</t>
  </si>
  <si>
    <t>Peak máximo — NO hacer promociones, vender a precio completo</t>
  </si>
  <si>
    <t>Año Nuevo (31 dic)</t>
  </si>
  <si>
    <t>Ropa de fiesta, lentejuelas, looks de noche — alta demanda</t>
  </si>
  <si>
    <t>Post-navidad — planear 2026</t>
  </si>
  <si>
    <t>Momento ideal para definir el calendario de la próxima temporada</t>
  </si>
  <si>
    <t>✅ = fecha relevante para ese país  ·  Fondo VINO = fecha crítica máxima prioridad  ·  Fondo ROSA = feria o evento de industria</t>
  </si>
  <si>
    <t>Cronograma Semana a Semana</t>
  </si>
  <si>
    <t>Las fechas se calculan automáticamente desde tu fecha de lanzamiento en Panel de Control</t>
  </si>
  <si>
    <t>SEM</t>
  </si>
  <si>
    <t>FECHA
INICIO</t>
  </si>
  <si>
    <t>FASE</t>
  </si>
  <si>
    <t>TAREA PRINCIPAL</t>
  </si>
  <si>
    <t>ENTREGABLE CLAVE</t>
  </si>
  <si>
    <t>ESTADO</t>
  </si>
  <si>
    <t>🔍 Coolhunting</t>
  </si>
  <si>
    <t>Investigación de tendencias y referentes de la temporada</t>
  </si>
  <si>
    <t>Moodboard de tendencias aprobado</t>
  </si>
  <si>
    <t>Pendiente</t>
  </si>
  <si>
    <t>Análisis de competencia y posicionamiento de precio</t>
  </si>
  <si>
    <t>Benchmark de precios y referencias</t>
  </si>
  <si>
    <t>Definir la historia de la colección y naming</t>
  </si>
  <si>
    <t>Brief creativo de la colección</t>
  </si>
  <si>
    <t>✏️ Diseño</t>
  </si>
  <si>
    <t>Sketches iniciales y selección de siluetas</t>
  </si>
  <si>
    <t>Al menos 15 sketches para revisión</t>
  </si>
  <si>
    <t>Selección de paleta de color y materiales</t>
  </si>
  <si>
    <t>Carta de color y listado de telas confirmado</t>
  </si>
  <si>
    <t>Diseño final y edición de la colección</t>
  </si>
  <si>
    <t>Colección editada — máximo 15 referencias</t>
  </si>
  <si>
    <t>📋 Fichas técnicas</t>
  </si>
  <si>
    <t>Elaboración de fichas técnicas por prenda</t>
  </si>
  <si>
    <t>Fichas técnicas 100% completas enviadas al taller</t>
  </si>
  <si>
    <t>Cotización con taller y proveedores de tela</t>
  </si>
  <si>
    <t>Cotizaciones recibidas y proveedor seleccionado</t>
  </si>
  <si>
    <t>🧵 Muestra</t>
  </si>
  <si>
    <t>Compra de telas para muestra y entrega al taller</t>
  </si>
  <si>
    <t>Telas en el taller — confirmación por escrito</t>
  </si>
  <si>
    <t>Seguimiento de avance de muestra con el taller</t>
  </si>
  <si>
    <t>Primer avance fotográfico de la muestra</t>
  </si>
  <si>
    <t>Primer fitting — prueba en cuerpo real</t>
  </si>
  <si>
    <t>Lista de correcciones del fitting</t>
  </si>
  <si>
    <t>Correcciones de muestra y segundo fitting</t>
  </si>
  <si>
    <t>Muestra aprobada ✅ — autorizar producción</t>
  </si>
  <si>
    <t>🏭 Producción</t>
  </si>
  <si>
    <t>Compra de telas y materiales para producción total</t>
  </si>
  <si>
    <t>Orden de compra confirmada con proveedor</t>
  </si>
  <si>
    <t>Inicio de producción en taller</t>
  </si>
  <si>
    <t>Contrato / acuerdo por escrito con el taller firmado</t>
  </si>
  <si>
    <t>Control de calidad a mitad de producción</t>
  </si>
  <si>
    <t>Revisión del 50% de prendas producidas</t>
  </si>
  <si>
    <t>Seguimiento final de producción</t>
  </si>
  <si>
    <t>Fecha de entrega confirmada con el taller</t>
  </si>
  <si>
    <t>Recibo de producción y control de calidad final</t>
  </si>
  <si>
    <t>100% de prendas revisadas y aprobadas</t>
  </si>
  <si>
    <t>📸 Campaña</t>
  </si>
  <si>
    <t>Planeación de sesión fotográfica — referencias y looks</t>
  </si>
  <si>
    <t>Plan de sesión aprobado — modelo, locación, looks</t>
  </si>
  <si>
    <t>Sesión fotográfica de producto y campaña</t>
  </si>
  <si>
    <t>Fotos de producto + campaña entregadas por fotógrafa</t>
  </si>
  <si>
    <t>Edición de fotos y creación de contenido para redes</t>
  </si>
  <si>
    <t>Banco de contenido para 4 semanas listo</t>
  </si>
  <si>
    <t>📢 Lanzamiento</t>
  </si>
  <si>
    <t>Configurar tienda online y cargar producto</t>
  </si>
  <si>
    <t>Tienda lista — precios, fotos, descripciones completas</t>
  </si>
  <si>
    <t>Campaña de expectativa y pre-venta</t>
  </si>
  <si>
    <t>Publicaciones de pre-lanzamiento activas</t>
  </si>
  <si>
    <t>Revisión final — inventario, empaque y logística</t>
  </si>
  <si>
    <t>Inventario contado, empaque listo, mensajería confirmada</t>
  </si>
  <si>
    <t>🚀 LANZAMIENTO</t>
  </si>
  <si>
    <t>¡Lanzamiento oficial de la colección!</t>
  </si>
  <si>
    <t>Colección disponible para el público ✅</t>
  </si>
  <si>
    <t>En la columna ESTADO puedes escribir: ✅ Listo / ⚠️ En riesgo / 🔴 Atrasado / En curso — el color cambia automáticamente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</si>
</sst>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d\ mmm"/>
    <numFmt numFmtId="166" formatCode="dd\ mmm\ yyyy"/>
  </numFmts>
  <fonts count="27">
    <font>
      <sz val="11.0"/>
      <color theme="1"/>
      <name val="Calibri"/>
      <scheme val="minor"/>
    </font>
    <font>
      <sz val="11.0"/>
      <color theme="1"/>
      <name val="Calibri"/>
    </font>
    <font>
      <b/>
      <sz val="22.0"/>
      <color rgb="FF7D2D2D"/>
      <name val="Arial"/>
    </font>
    <font/>
    <font>
      <i/>
      <sz val="10.0"/>
      <color rgb="FFA0A0A0"/>
      <name val="Arial"/>
    </font>
    <font>
      <b/>
      <sz val="10.0"/>
      <color rgb="FF7D2D2D"/>
      <name val="Arial"/>
    </font>
    <font>
      <b/>
      <sz val="10.0"/>
      <color rgb="FFFFFFFF"/>
      <name val="Arial"/>
    </font>
    <font>
      <b/>
      <sz val="9.0"/>
      <color rgb="FF4A4A4A"/>
      <name val="Arial"/>
    </font>
    <font>
      <b/>
      <sz val="11.0"/>
      <color rgb="FF4A4A4A"/>
      <name val="Arial"/>
    </font>
    <font>
      <b/>
      <sz val="13.0"/>
      <color rgb="FF1A56A0"/>
      <name val="Arial"/>
    </font>
    <font>
      <sz val="9.0"/>
      <color rgb="FFA0A0A0"/>
      <name val="Arial"/>
    </font>
    <font>
      <b/>
      <sz val="11.0"/>
      <color rgb="FF1A56A0"/>
      <name val="Arial"/>
    </font>
    <font>
      <i/>
      <sz val="8.0"/>
      <color rgb="FFA0A0A0"/>
      <name val="Arial"/>
    </font>
    <font>
      <sz val="10.0"/>
      <color rgb="FF4A4A4A"/>
      <name val="Arial"/>
    </font>
    <font>
      <b/>
      <sz val="11.0"/>
      <color rgb="FF7D2D2D"/>
      <name val="Arial"/>
    </font>
    <font>
      <b/>
      <sz val="9.0"/>
      <color rgb="FF7D2D2D"/>
      <name val="Arial"/>
    </font>
    <font>
      <b/>
      <sz val="11.0"/>
      <color theme="1"/>
      <name val="Arial"/>
    </font>
    <font>
      <b/>
      <sz val="9.0"/>
      <color rgb="FFFFFFFF"/>
      <name val="Arial"/>
    </font>
    <font>
      <b/>
      <sz val="10.0"/>
      <color rgb="FF1B5E20"/>
      <name val="Arial"/>
    </font>
    <font>
      <sz val="10.0"/>
      <color rgb="FFA0A0A0"/>
      <name val="Arial"/>
    </font>
    <font>
      <i/>
      <sz val="9.0"/>
      <color rgb="FF4A4A4A"/>
      <name val="Arial"/>
    </font>
    <font>
      <sz val="9.0"/>
      <color rgb="FFFFFFFF"/>
      <name val="Arial"/>
    </font>
    <font>
      <b/>
      <sz val="10.0"/>
      <color rgb="FFA0A0A0"/>
      <name val="Arial"/>
    </font>
    <font>
      <sz val="9.0"/>
      <color rgb="FF4A4A4A"/>
      <name val="Arial"/>
    </font>
    <font>
      <i/>
      <sz val="9.0"/>
      <color rgb="FFA0A0A0"/>
      <name val="Arial"/>
    </font>
    <font>
      <b/>
      <sz val="10.0"/>
      <color rgb="FF4A4A4A"/>
      <name val="Arial"/>
    </font>
    <font>
      <sz val="9.0"/>
      <color rgb="FF7D2D2D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9D9D9"/>
        <bgColor rgb="FFF9D9D9"/>
      </patternFill>
    </fill>
    <fill>
      <patternFill patternType="solid">
        <fgColor rgb="FF7D2D2D"/>
        <bgColor rgb="FF7D2D2D"/>
      </patternFill>
    </fill>
    <fill>
      <patternFill patternType="solid">
        <fgColor rgb="FFF5F5F5"/>
        <bgColor rgb="FFF5F5F5"/>
      </patternFill>
    </fill>
    <fill>
      <patternFill patternType="solid">
        <fgColor rgb="FFF9F0C7"/>
        <bgColor rgb="FFF9F0C7"/>
      </patternFill>
    </fill>
    <fill>
      <patternFill patternType="solid">
        <fgColor rgb="FFF0E49A"/>
        <bgColor rgb="FFF0E49A"/>
      </patternFill>
    </fill>
    <fill>
      <patternFill patternType="solid">
        <fgColor rgb="FF2C2C2C"/>
        <bgColor rgb="FF2C2C2C"/>
      </patternFill>
    </fill>
  </fills>
  <borders count="9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E8E8E8"/>
      </left>
      <top style="thin">
        <color rgb="FFE8E8E8"/>
      </top>
      <bottom style="thin">
        <color rgb="FFE8E8E8"/>
      </bottom>
    </border>
    <border>
      <right/>
      <top style="thin">
        <color rgb="FFE8E8E8"/>
      </top>
      <bottom style="thin">
        <color rgb="FFE8E8E8"/>
      </bottom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</border>
    <border>
      <top style="thin">
        <color rgb="FFE8E8E8"/>
      </top>
      <bottom style="thin">
        <color rgb="FFE8E8E8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2" fillId="2" fontId="2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2" fillId="2" fontId="4" numFmtId="0" xfId="0" applyAlignment="1" applyBorder="1" applyFont="1">
      <alignment horizontal="center" shrinkToFit="0" vertical="center" wrapText="1"/>
    </xf>
    <xf borderId="1" fillId="3" fontId="1" numFmtId="0" xfId="0" applyAlignment="1" applyBorder="1" applyFill="1" applyFont="1">
      <alignment shrinkToFit="0" vertical="bottom" wrapText="0"/>
    </xf>
    <xf borderId="5" fillId="3" fontId="5" numFmtId="0" xfId="0" applyAlignment="1" applyBorder="1" applyFont="1">
      <alignment horizontal="left" shrinkToFit="0" vertical="center" wrapText="1"/>
    </xf>
    <xf borderId="6" fillId="0" fontId="3" numFmtId="0" xfId="0" applyBorder="1" applyFont="1"/>
    <xf borderId="2" fillId="4" fontId="6" numFmtId="0" xfId="0" applyAlignment="1" applyBorder="1" applyFill="1" applyFont="1">
      <alignment horizontal="center" shrinkToFit="0" vertical="center" wrapText="1"/>
    </xf>
    <xf borderId="7" fillId="5" fontId="7" numFmtId="0" xfId="0" applyAlignment="1" applyBorder="1" applyFill="1" applyFont="1">
      <alignment horizontal="left" shrinkToFit="0" vertical="center" wrapText="1"/>
    </xf>
    <xf borderId="7" fillId="5" fontId="1" numFmtId="0" xfId="0" applyAlignment="1" applyBorder="1" applyFont="1">
      <alignment shrinkToFit="0" vertical="bottom" wrapText="0"/>
    </xf>
    <xf borderId="7" fillId="2" fontId="8" numFmtId="0" xfId="0" applyAlignment="1" applyBorder="1" applyFont="1">
      <alignment horizontal="left" shrinkToFit="0" vertical="center" wrapText="1"/>
    </xf>
    <xf borderId="7" fillId="6" fontId="9" numFmtId="164" xfId="0" applyAlignment="1" applyBorder="1" applyFill="1" applyFont="1" applyNumberFormat="1">
      <alignment horizontal="center" shrinkToFit="0" vertical="center" wrapText="1"/>
    </xf>
    <xf borderId="7" fillId="5" fontId="10" numFmtId="165" xfId="0" applyAlignment="1" applyBorder="1" applyFont="1" applyNumberFormat="1">
      <alignment horizontal="right" shrinkToFit="0" vertical="center" wrapText="0"/>
    </xf>
    <xf borderId="7" fillId="5" fontId="5" numFmtId="166" xfId="0" applyAlignment="1" applyBorder="1" applyFont="1" applyNumberFormat="1">
      <alignment horizontal="right" shrinkToFit="0" vertical="center" wrapText="0"/>
    </xf>
    <xf borderId="7" fillId="6" fontId="9" numFmtId="3" xfId="0" applyAlignment="1" applyBorder="1" applyFont="1" applyNumberFormat="1">
      <alignment horizontal="center" readingOrder="0" shrinkToFit="0" vertical="center" wrapText="1"/>
    </xf>
    <xf borderId="7" fillId="2" fontId="7" numFmtId="0" xfId="0" applyAlignment="1" applyBorder="1" applyFont="1">
      <alignment horizontal="left" shrinkToFit="0" vertical="center" wrapText="1"/>
    </xf>
    <xf borderId="7" fillId="2" fontId="1" numFmtId="0" xfId="0" applyAlignment="1" applyBorder="1" applyFont="1">
      <alignment shrinkToFit="0" vertical="bottom" wrapText="0"/>
    </xf>
    <xf borderId="7" fillId="6" fontId="11" numFmtId="0" xfId="0" applyAlignment="1" applyBorder="1" applyFont="1">
      <alignment horizontal="left" shrinkToFit="0" vertical="center" wrapText="1"/>
    </xf>
    <xf borderId="1" fillId="2" fontId="12" numFmtId="0" xfId="0" applyAlignment="1" applyBorder="1" applyFont="1">
      <alignment horizontal="left" shrinkToFit="0" vertical="center" wrapText="1"/>
    </xf>
    <xf borderId="7" fillId="2" fontId="10" numFmtId="165" xfId="0" applyAlignment="1" applyBorder="1" applyFont="1" applyNumberFormat="1">
      <alignment horizontal="right" shrinkToFit="0" vertical="center" wrapText="0"/>
    </xf>
    <xf borderId="7" fillId="2" fontId="5" numFmtId="166" xfId="0" applyAlignment="1" applyBorder="1" applyFont="1" applyNumberFormat="1">
      <alignment horizontal="right" shrinkToFit="0" vertical="center" wrapText="0"/>
    </xf>
    <xf borderId="7" fillId="3" fontId="7" numFmtId="0" xfId="0" applyAlignment="1" applyBorder="1" applyFont="1">
      <alignment horizontal="left" shrinkToFit="0" vertical="center" wrapText="1"/>
    </xf>
    <xf borderId="7" fillId="3" fontId="1" numFmtId="0" xfId="0" applyAlignment="1" applyBorder="1" applyFont="1">
      <alignment shrinkToFit="0" vertical="bottom" wrapText="0"/>
    </xf>
    <xf borderId="7" fillId="3" fontId="10" numFmtId="165" xfId="0" applyAlignment="1" applyBorder="1" applyFont="1" applyNumberFormat="1">
      <alignment horizontal="right" shrinkToFit="0" vertical="center" wrapText="0"/>
    </xf>
    <xf borderId="7" fillId="3" fontId="5" numFmtId="166" xfId="0" applyAlignment="1" applyBorder="1" applyFont="1" applyNumberFormat="1">
      <alignment horizontal="right" shrinkToFit="0" vertical="center" wrapText="0"/>
    </xf>
    <xf borderId="7" fillId="6" fontId="7" numFmtId="0" xfId="0" applyAlignment="1" applyBorder="1" applyFont="1">
      <alignment horizontal="left" shrinkToFit="0" vertical="center" wrapText="1"/>
    </xf>
    <xf borderId="7" fillId="6" fontId="1" numFmtId="0" xfId="0" applyAlignment="1" applyBorder="1" applyFont="1">
      <alignment shrinkToFit="0" vertical="bottom" wrapText="0"/>
    </xf>
    <xf borderId="7" fillId="2" fontId="13" numFmtId="0" xfId="0" applyAlignment="1" applyBorder="1" applyFont="1">
      <alignment horizontal="left" shrinkToFit="0" vertical="center" wrapText="1"/>
    </xf>
    <xf borderId="7" fillId="6" fontId="14" numFmtId="164" xfId="0" applyAlignment="1" applyBorder="1" applyFont="1" applyNumberFormat="1">
      <alignment horizontal="right" shrinkToFit="0" vertical="center" wrapText="0"/>
    </xf>
    <xf borderId="7" fillId="6" fontId="10" numFmtId="165" xfId="0" applyAlignment="1" applyBorder="1" applyFont="1" applyNumberFormat="1">
      <alignment horizontal="right" shrinkToFit="0" vertical="center" wrapText="0"/>
    </xf>
    <xf borderId="7" fillId="6" fontId="5" numFmtId="166" xfId="0" applyAlignment="1" applyBorder="1" applyFont="1" applyNumberFormat="1">
      <alignment horizontal="right" shrinkToFit="0" vertical="center" wrapText="0"/>
    </xf>
    <xf borderId="7" fillId="2" fontId="14" numFmtId="3" xfId="0" applyAlignment="1" applyBorder="1" applyFont="1" applyNumberFormat="1">
      <alignment horizontal="right" shrinkToFit="0" vertical="center" wrapText="0"/>
    </xf>
    <xf borderId="7" fillId="5" fontId="13" numFmtId="0" xfId="0" applyAlignment="1" applyBorder="1" applyFont="1">
      <alignment horizontal="left" shrinkToFit="0" vertical="center" wrapText="1"/>
    </xf>
    <xf borderId="7" fillId="5" fontId="14" numFmtId="3" xfId="0" applyAlignment="1" applyBorder="1" applyFont="1" applyNumberFormat="1">
      <alignment horizontal="right" shrinkToFit="0" vertical="center" wrapText="0"/>
    </xf>
    <xf borderId="7" fillId="7" fontId="15" numFmtId="0" xfId="0" applyAlignment="1" applyBorder="1" applyFill="1" applyFont="1">
      <alignment horizontal="left" shrinkToFit="0" vertical="center" wrapText="1"/>
    </xf>
    <xf borderId="7" fillId="7" fontId="1" numFmtId="0" xfId="0" applyAlignment="1" applyBorder="1" applyFont="1">
      <alignment shrinkToFit="0" vertical="bottom" wrapText="0"/>
    </xf>
    <xf borderId="7" fillId="7" fontId="10" numFmtId="165" xfId="0" applyAlignment="1" applyBorder="1" applyFont="1" applyNumberFormat="1">
      <alignment horizontal="right" shrinkToFit="0" vertical="center" wrapText="0"/>
    </xf>
    <xf borderId="7" fillId="7" fontId="5" numFmtId="166" xfId="0" applyAlignment="1" applyBorder="1" applyFont="1" applyNumberFormat="1">
      <alignment horizontal="right" shrinkToFit="0" vertical="center" wrapText="0"/>
    </xf>
    <xf borderId="5" fillId="3" fontId="16" numFmtId="0" xfId="0" applyAlignment="1" applyBorder="1" applyFont="1">
      <alignment horizontal="center" shrinkToFit="0" vertical="center" wrapText="1"/>
    </xf>
    <xf borderId="1" fillId="7" fontId="1" numFmtId="0" xfId="0" applyAlignment="1" applyBorder="1" applyFont="1">
      <alignment shrinkToFit="0" vertical="bottom" wrapText="0"/>
    </xf>
    <xf borderId="2" fillId="2" fontId="2" numFmtId="0" xfId="0" applyAlignment="1" applyBorder="1" applyFont="1">
      <alignment horizontal="center" shrinkToFit="0" vertical="center" wrapText="1"/>
    </xf>
    <xf borderId="7" fillId="2" fontId="17" numFmtId="0" xfId="0" applyAlignment="1" applyBorder="1" applyFont="1">
      <alignment horizontal="center" shrinkToFit="0" vertical="center" wrapText="1"/>
    </xf>
    <xf borderId="7" fillId="8" fontId="17" numFmtId="0" xfId="0" applyAlignment="1" applyBorder="1" applyFill="1" applyFont="1">
      <alignment horizontal="center" shrinkToFit="0" vertical="center" wrapText="1"/>
    </xf>
    <xf borderId="7" fillId="6" fontId="5" numFmtId="0" xfId="0" applyAlignment="1" applyBorder="1" applyFont="1">
      <alignment horizontal="center" shrinkToFit="0" vertical="center" wrapText="1"/>
    </xf>
    <xf borderId="7" fillId="6" fontId="13" numFmtId="0" xfId="0" applyAlignment="1" applyBorder="1" applyFont="1">
      <alignment horizontal="left" shrinkToFit="0" vertical="center" wrapText="1"/>
    </xf>
    <xf borderId="7" fillId="6" fontId="18" numFmtId="0" xfId="0" applyAlignment="1" applyBorder="1" applyFont="1">
      <alignment horizontal="center" shrinkToFit="0" vertical="center" wrapText="1"/>
    </xf>
    <xf borderId="7" fillId="6" fontId="19" numFmtId="0" xfId="0" applyAlignment="1" applyBorder="1" applyFont="1">
      <alignment horizontal="center" shrinkToFit="0" vertical="center" wrapText="1"/>
    </xf>
    <xf borderId="7" fillId="6" fontId="20" numFmtId="0" xfId="0" applyAlignment="1" applyBorder="1" applyFont="1">
      <alignment horizontal="left" shrinkToFit="0" vertical="center" wrapText="1"/>
    </xf>
    <xf borderId="7" fillId="6" fontId="1" numFmtId="0" xfId="0" applyAlignment="1" applyBorder="1" applyFont="1">
      <alignment horizontal="center" shrinkToFit="0" vertical="center" wrapText="1"/>
    </xf>
    <xf borderId="7" fillId="5" fontId="1" numFmtId="0" xfId="0" applyAlignment="1" applyBorder="1" applyFont="1">
      <alignment horizontal="center" shrinkToFit="0" vertical="center" wrapText="1"/>
    </xf>
    <xf borderId="7" fillId="5" fontId="18" numFmtId="0" xfId="0" applyAlignment="1" applyBorder="1" applyFont="1">
      <alignment horizontal="center" shrinkToFit="0" vertical="center" wrapText="1"/>
    </xf>
    <xf borderId="7" fillId="5" fontId="20" numFmtId="0" xfId="0" applyAlignment="1" applyBorder="1" applyFont="1">
      <alignment horizontal="left" shrinkToFit="0" vertical="center" wrapText="1"/>
    </xf>
    <xf borderId="7" fillId="3" fontId="1" numFmtId="0" xfId="0" applyAlignment="1" applyBorder="1" applyFont="1">
      <alignment horizontal="center" shrinkToFit="0" vertical="center" wrapText="1"/>
    </xf>
    <xf borderId="7" fillId="3" fontId="13" numFmtId="0" xfId="0" applyAlignment="1" applyBorder="1" applyFont="1">
      <alignment horizontal="left" shrinkToFit="0" vertical="center" wrapText="1"/>
    </xf>
    <xf borderId="7" fillId="3" fontId="18" numFmtId="0" xfId="0" applyAlignment="1" applyBorder="1" applyFont="1">
      <alignment horizontal="center" shrinkToFit="0" vertical="center" wrapText="1"/>
    </xf>
    <xf borderId="7" fillId="3" fontId="19" numFmtId="0" xfId="0" applyAlignment="1" applyBorder="1" applyFont="1">
      <alignment horizontal="center" shrinkToFit="0" vertical="center" wrapText="1"/>
    </xf>
    <xf borderId="7" fillId="3" fontId="20" numFmtId="0" xfId="0" applyAlignment="1" applyBorder="1" applyFont="1">
      <alignment horizontal="left" shrinkToFit="0" vertical="center" wrapText="1"/>
    </xf>
    <xf borderId="7" fillId="3" fontId="5" numFmtId="0" xfId="0" applyAlignment="1" applyBorder="1" applyFont="1">
      <alignment horizontal="center" shrinkToFit="0" vertical="center" wrapText="1"/>
    </xf>
    <xf borderId="7" fillId="5" fontId="19" numFmtId="0" xfId="0" applyAlignment="1" applyBorder="1" applyFont="1">
      <alignment horizontal="center" shrinkToFit="0" vertical="center" wrapText="1"/>
    </xf>
    <xf borderId="7" fillId="5" fontId="5" numFmtId="0" xfId="0" applyAlignment="1" applyBorder="1" applyFont="1">
      <alignment horizontal="center" shrinkToFit="0" vertical="center" wrapText="1"/>
    </xf>
    <xf borderId="7" fillId="4" fontId="5" numFmtId="0" xfId="0" applyAlignment="1" applyBorder="1" applyFont="1">
      <alignment horizontal="center" shrinkToFit="0" vertical="center" wrapText="1"/>
    </xf>
    <xf borderId="7" fillId="4" fontId="6" numFmtId="0" xfId="0" applyAlignment="1" applyBorder="1" applyFont="1">
      <alignment horizontal="left" shrinkToFit="0" vertical="center" wrapText="1"/>
    </xf>
    <xf borderId="7" fillId="4" fontId="18" numFmtId="0" xfId="0" applyAlignment="1" applyBorder="1" applyFont="1">
      <alignment horizontal="center" shrinkToFit="0" vertical="center" wrapText="1"/>
    </xf>
    <xf borderId="7" fillId="4" fontId="21" numFmtId="0" xfId="0" applyAlignment="1" applyBorder="1" applyFont="1">
      <alignment horizontal="left" shrinkToFit="0" vertical="center" wrapText="1"/>
    </xf>
    <xf borderId="7" fillId="7" fontId="1" numFmtId="0" xfId="0" applyAlignment="1" applyBorder="1" applyFont="1">
      <alignment horizontal="center" shrinkToFit="0" vertical="center" wrapText="1"/>
    </xf>
    <xf borderId="7" fillId="7" fontId="13" numFmtId="0" xfId="0" applyAlignment="1" applyBorder="1" applyFont="1">
      <alignment horizontal="left" shrinkToFit="0" vertical="center" wrapText="1"/>
    </xf>
    <xf borderId="7" fillId="7" fontId="18" numFmtId="0" xfId="0" applyAlignment="1" applyBorder="1" applyFont="1">
      <alignment horizontal="center" shrinkToFit="0" vertical="center" wrapText="1"/>
    </xf>
    <xf borderId="7" fillId="7" fontId="20" numFmtId="0" xfId="0" applyAlignment="1" applyBorder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5" fillId="3" fontId="14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7" fillId="5" fontId="22" numFmtId="0" xfId="0" applyAlignment="1" applyBorder="1" applyFont="1">
      <alignment horizontal="center" shrinkToFit="0" vertical="center" wrapText="1"/>
    </xf>
    <xf borderId="7" fillId="5" fontId="10" numFmtId="165" xfId="0" applyAlignment="1" applyBorder="1" applyFont="1" applyNumberFormat="1">
      <alignment horizontal="center" shrinkToFit="0" vertical="center" wrapText="1"/>
    </xf>
    <xf borderId="7" fillId="5" fontId="23" numFmtId="0" xfId="0" applyAlignment="1" applyBorder="1" applyFont="1">
      <alignment horizontal="left" shrinkToFit="0" vertical="center" wrapText="1"/>
    </xf>
    <xf borderId="7" fillId="5" fontId="24" numFmtId="0" xfId="0" applyAlignment="1" applyBorder="1" applyFont="1">
      <alignment horizontal="left" shrinkToFit="0" vertical="center" wrapText="1"/>
    </xf>
    <xf borderId="7" fillId="6" fontId="10" numFmtId="0" xfId="0" applyAlignment="1" applyBorder="1" applyFont="1">
      <alignment horizontal="center" shrinkToFit="0" vertical="center" wrapText="1"/>
    </xf>
    <xf borderId="7" fillId="2" fontId="25" numFmtId="0" xfId="0" applyAlignment="1" applyBorder="1" applyFont="1">
      <alignment horizontal="center" shrinkToFit="0" vertical="center" wrapText="1"/>
    </xf>
    <xf borderId="7" fillId="2" fontId="10" numFmtId="165" xfId="0" applyAlignment="1" applyBorder="1" applyFont="1" applyNumberFormat="1">
      <alignment horizontal="center" shrinkToFit="0" vertical="center" wrapText="1"/>
    </xf>
    <xf borderId="7" fillId="2" fontId="23" numFmtId="0" xfId="0" applyAlignment="1" applyBorder="1" applyFont="1">
      <alignment horizontal="left" shrinkToFit="0" vertical="center" wrapText="1"/>
    </xf>
    <xf borderId="7" fillId="2" fontId="24" numFmtId="0" xfId="0" applyAlignment="1" applyBorder="1" applyFont="1">
      <alignment horizontal="left" shrinkToFit="0" vertical="center" wrapText="1"/>
    </xf>
    <xf borderId="7" fillId="6" fontId="25" numFmtId="0" xfId="0" applyAlignment="1" applyBorder="1" applyFont="1">
      <alignment horizontal="center" shrinkToFit="0" vertical="center" wrapText="1"/>
    </xf>
    <xf borderId="7" fillId="6" fontId="10" numFmtId="165" xfId="0" applyAlignment="1" applyBorder="1" applyFont="1" applyNumberFormat="1">
      <alignment horizontal="center" shrinkToFit="0" vertical="center" wrapText="1"/>
    </xf>
    <xf borderId="7" fillId="6" fontId="23" numFmtId="0" xfId="0" applyAlignment="1" applyBorder="1" applyFont="1">
      <alignment horizontal="left" shrinkToFit="0" vertical="center" wrapText="1"/>
    </xf>
    <xf borderId="7" fillId="6" fontId="24" numFmtId="0" xfId="0" applyAlignment="1" applyBorder="1" applyFont="1">
      <alignment horizontal="left" shrinkToFit="0" vertical="center" wrapText="1"/>
    </xf>
    <xf borderId="7" fillId="3" fontId="25" numFmtId="0" xfId="0" applyAlignment="1" applyBorder="1" applyFont="1">
      <alignment horizontal="center" shrinkToFit="0" vertical="center" wrapText="1"/>
    </xf>
    <xf borderId="7" fillId="3" fontId="10" numFmtId="165" xfId="0" applyAlignment="1" applyBorder="1" applyFont="1" applyNumberFormat="1">
      <alignment horizontal="center" shrinkToFit="0" vertical="center" wrapText="1"/>
    </xf>
    <xf borderId="7" fillId="3" fontId="23" numFmtId="0" xfId="0" applyAlignment="1" applyBorder="1" applyFont="1">
      <alignment horizontal="left" shrinkToFit="0" vertical="center" wrapText="1"/>
    </xf>
    <xf borderId="7" fillId="3" fontId="24" numFmtId="0" xfId="0" applyAlignment="1" applyBorder="1" applyFont="1">
      <alignment horizontal="left" shrinkToFit="0" vertical="center" wrapText="1"/>
    </xf>
    <xf borderId="7" fillId="5" fontId="25" numFmtId="0" xfId="0" applyAlignment="1" applyBorder="1" applyFont="1">
      <alignment horizontal="center" shrinkToFit="0" vertical="center" wrapText="1"/>
    </xf>
    <xf borderId="7" fillId="7" fontId="5" numFmtId="0" xfId="0" applyAlignment="1" applyBorder="1" applyFont="1">
      <alignment horizontal="center" shrinkToFit="0" vertical="center" wrapText="1"/>
    </xf>
    <xf borderId="7" fillId="7" fontId="10" numFmtId="165" xfId="0" applyAlignment="1" applyBorder="1" applyFont="1" applyNumberFormat="1">
      <alignment horizontal="center" shrinkToFit="0" vertical="center" wrapText="1"/>
    </xf>
    <xf borderId="7" fillId="7" fontId="5" numFmtId="0" xfId="0" applyAlignment="1" applyBorder="1" applyFont="1">
      <alignment horizontal="left" shrinkToFit="0" vertical="center" wrapText="1"/>
    </xf>
    <xf borderId="7" fillId="7" fontId="26" numFmtId="0" xfId="0" applyAlignment="1" applyBorder="1" applyFont="1">
      <alignment horizontal="left" shrinkToFit="0" vertical="center" wrapText="1"/>
    </xf>
    <xf borderId="7" fillId="7" fontId="1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5">
    <dxf>
      <font>
        <b/>
        <sz val="11.0"/>
        <color rgb="FFFFFFFF"/>
      </font>
      <fill>
        <patternFill patternType="solid">
          <fgColor rgb="FF7D2D2D"/>
          <bgColor rgb="FF7D2D2D"/>
        </patternFill>
      </fill>
      <border/>
    </dxf>
    <dxf>
      <font>
        <b/>
        <sz val="11.0"/>
        <color rgb="FF1B5E20"/>
      </font>
      <fill>
        <patternFill patternType="solid">
          <fgColor rgb="FFC8E6C9"/>
          <bgColor rgb="FFC8E6C9"/>
        </patternFill>
      </fill>
      <border/>
    </dxf>
    <dxf>
      <font>
        <b/>
        <color rgb="FF1B5E20"/>
      </font>
      <fill>
        <patternFill patternType="solid">
          <fgColor rgb="FFC8E6C9"/>
          <bgColor rgb="FFC8E6C9"/>
        </patternFill>
      </fill>
      <border/>
    </dxf>
    <dxf>
      <font>
        <b/>
        <color rgb="FFFFFFFF"/>
      </font>
      <fill>
        <patternFill patternType="solid">
          <fgColor rgb="FF7D2D2D"/>
          <bgColor rgb="FF7D2D2D"/>
        </patternFill>
      </fill>
      <border/>
    </dxf>
    <dxf>
      <font>
        <b/>
        <color rgb="FF2C2C2C"/>
      </font>
      <fill>
        <patternFill patternType="solid">
          <fgColor rgb="FFFFF3CD"/>
          <bgColor rgb="FFFFF3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9D9D9"/>
    <pageSetUpPr/>
  </sheetPr>
  <sheetViews>
    <sheetView showGridLines="0"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4.43" defaultRowHeight="15.0"/>
  <cols>
    <col customWidth="1" min="1" max="1" width="7.0"/>
    <col customWidth="1" min="2" max="2" width="26.0"/>
    <col customWidth="1" min="3" max="3" width="18.0"/>
    <col customWidth="1" min="4" max="4" width="17.71"/>
    <col customWidth="1" min="5" max="5" width="26.0"/>
    <col customWidth="1" min="6" max="6" width="18.0"/>
    <col customWidth="1" min="7" max="26" width="8.71"/>
  </cols>
  <sheetData>
    <row r="1" ht="12.0" customHeight="1">
      <c r="A1" s="1"/>
    </row>
    <row r="2" ht="55.5" customHeight="1">
      <c r="A2" s="1"/>
      <c r="B2" s="2" t="s">
        <v>0</v>
      </c>
      <c r="C2" s="3"/>
      <c r="D2" s="3"/>
      <c r="E2" s="3"/>
      <c r="F2" s="4"/>
    </row>
    <row r="3" ht="25.5" customHeight="1">
      <c r="A3" s="1"/>
      <c r="B3" s="5" t="s">
        <v>1</v>
      </c>
      <c r="C3" s="3"/>
      <c r="D3" s="3"/>
      <c r="E3" s="3"/>
      <c r="F3" s="4"/>
    </row>
    <row r="4" ht="4.5" customHeight="1">
      <c r="A4" s="1"/>
      <c r="B4" s="6"/>
      <c r="C4" s="6"/>
      <c r="D4" s="6"/>
      <c r="E4" s="6"/>
      <c r="F4" s="6"/>
    </row>
    <row r="5" ht="27.75" customHeight="1">
      <c r="A5" s="1"/>
      <c r="B5" s="7" t="s">
        <v>2</v>
      </c>
      <c r="C5" s="8"/>
      <c r="E5" s="9" t="s">
        <v>3</v>
      </c>
      <c r="F5" s="4"/>
    </row>
    <row r="6" ht="21.75" customHeight="1">
      <c r="A6" s="1"/>
      <c r="E6" s="10" t="s">
        <v>4</v>
      </c>
      <c r="F6" s="11"/>
    </row>
    <row r="7" ht="35.25" customHeight="1">
      <c r="A7" s="1"/>
      <c r="B7" s="12" t="s">
        <v>5</v>
      </c>
      <c r="C7" s="13">
        <v>45901.0</v>
      </c>
      <c r="E7" s="14">
        <f>C7-(C8*7)</f>
        <v>45831</v>
      </c>
      <c r="F7" s="15">
        <f>C7-(C8*7)+(MIN(C8*0.15,3)*7)-1</f>
        <v>45840.5</v>
      </c>
    </row>
    <row r="8" ht="42.0" customHeight="1">
      <c r="A8" s="1"/>
      <c r="B8" s="12" t="s">
        <v>6</v>
      </c>
      <c r="C8" s="16">
        <v>10.0</v>
      </c>
      <c r="E8" s="17" t="s">
        <v>7</v>
      </c>
      <c r="F8" s="18"/>
    </row>
    <row r="9" ht="46.5" customHeight="1">
      <c r="A9" s="1"/>
      <c r="B9" s="12" t="s">
        <v>8</v>
      </c>
      <c r="C9" s="19" t="s">
        <v>9</v>
      </c>
      <c r="D9" s="20" t="s">
        <v>10</v>
      </c>
      <c r="E9" s="21">
        <f>C7-(C8*7)+(MIN(C8*0.15,3)*7)</f>
        <v>45841.5</v>
      </c>
      <c r="F9" s="22">
        <f>C7-(C8*7)+(MIN(C8*0.3,6)*7)-1</f>
        <v>45851</v>
      </c>
    </row>
    <row r="10" ht="21.75" customHeight="1">
      <c r="A10" s="1"/>
      <c r="E10" s="23" t="s">
        <v>11</v>
      </c>
      <c r="F10" s="24"/>
    </row>
    <row r="11" ht="24.0" customHeight="1">
      <c r="A11" s="1"/>
      <c r="B11" s="7" t="s">
        <v>12</v>
      </c>
      <c r="C11" s="8"/>
      <c r="E11" s="25">
        <f>C7-(C8*7)+(MIN(C8*0.3,6)*7)</f>
        <v>45852</v>
      </c>
      <c r="F11" s="26">
        <f>C7-(C8*7)+(MIN(C8*0.5,9)*7)-1</f>
        <v>45865</v>
      </c>
    </row>
    <row r="12" ht="21.75" customHeight="1">
      <c r="A12" s="1"/>
      <c r="E12" s="27" t="s">
        <v>13</v>
      </c>
      <c r="F12" s="28"/>
    </row>
    <row r="13" ht="24.0" customHeight="1">
      <c r="A13" s="1"/>
      <c r="B13" s="29" t="s">
        <v>14</v>
      </c>
      <c r="C13" s="30">
        <f>C7-(C8*7)</f>
        <v>45831</v>
      </c>
      <c r="E13" s="31">
        <f>C7-(C8*7)+(MIN(C8*0.5,9)*7)</f>
        <v>45866</v>
      </c>
      <c r="F13" s="32">
        <f>C7-(C8*7)+(MIN(C8*0.75,14)*7)-1</f>
        <v>45882.5</v>
      </c>
    </row>
    <row r="14" ht="21.75" customHeight="1">
      <c r="A14" s="1"/>
      <c r="B14" s="29" t="s">
        <v>15</v>
      </c>
      <c r="C14" s="33">
        <f>C8</f>
        <v>10</v>
      </c>
      <c r="E14" s="10" t="s">
        <v>16</v>
      </c>
      <c r="F14" s="11"/>
    </row>
    <row r="15" ht="24.0" customHeight="1">
      <c r="A15" s="1"/>
      <c r="B15" s="34" t="s">
        <v>17</v>
      </c>
      <c r="C15" s="35">
        <f>MIN(C8*0.2,4)</f>
        <v>2</v>
      </c>
      <c r="E15" s="14">
        <f>C7-(C8*7)+(MIN(C8*0.75,14)*7)</f>
        <v>45883.5</v>
      </c>
      <c r="F15" s="15">
        <f>C7-15</f>
        <v>45886</v>
      </c>
    </row>
    <row r="16" ht="21.75" customHeight="1">
      <c r="A16" s="1"/>
      <c r="B16" s="34" t="s">
        <v>18</v>
      </c>
      <c r="C16" s="35">
        <f>MIN(C8*0.35,8)</f>
        <v>3.5</v>
      </c>
      <c r="E16" s="36" t="s">
        <v>19</v>
      </c>
      <c r="F16" s="37"/>
    </row>
    <row r="17" ht="24.0" customHeight="1">
      <c r="A17" s="1"/>
      <c r="B17" s="29" t="s">
        <v>20</v>
      </c>
      <c r="C17" s="33">
        <f>MIN(C8*0.2,4)</f>
        <v>2</v>
      </c>
      <c r="E17" s="38">
        <f>C7</f>
        <v>45901</v>
      </c>
      <c r="F17" s="39">
        <f>C7</f>
        <v>45901</v>
      </c>
    </row>
    <row r="18" ht="7.5" customHeight="1">
      <c r="A18" s="1"/>
    </row>
    <row r="19" ht="37.5" customHeight="1">
      <c r="A19" s="1"/>
      <c r="B19" s="40" t="str">
        <f>IF(C8&gt;=20,"✅ Tiempo ideal — proceso completo sin presión",IF(C8&gt;=14,"🟡 Tiempo ajustado — algunas etapas comprimidas",IF(C8&gt;=8,"⚠️ Tiempo mínimo — prioriza muestra y producción","🔴 Tiempo insuficiente — considera ajustar fecha de lanzamiento")))</f>
        <v>⚠️ Tiempo mínimo — prioriza muestra y producción</v>
      </c>
      <c r="C19" s="8"/>
    </row>
    <row r="20" ht="4.5" customHeight="1">
      <c r="A20" s="1"/>
      <c r="B20" s="41"/>
      <c r="C20" s="41"/>
      <c r="D20" s="41"/>
      <c r="E20" s="41"/>
      <c r="F20" s="41"/>
    </row>
    <row r="21" ht="15.75" customHeight="1">
      <c r="A21" s="1"/>
    </row>
    <row r="22" ht="15.75" customHeight="1">
      <c r="A22" s="1"/>
    </row>
    <row r="23" ht="15.75" customHeight="1">
      <c r="A23" s="1"/>
    </row>
    <row r="24" ht="15.75" customHeight="1">
      <c r="A24" s="1"/>
    </row>
    <row r="25" ht="15.75" customHeight="1">
      <c r="A25" s="1"/>
    </row>
    <row r="26" ht="15.75" customHeight="1">
      <c r="A26" s="1"/>
    </row>
    <row r="27" ht="15.75" customHeight="1">
      <c r="A27" s="1"/>
    </row>
    <row r="28" ht="15.75" customHeight="1">
      <c r="A28" s="1"/>
    </row>
    <row r="29" ht="15.75" customHeight="1">
      <c r="A29" s="1"/>
    </row>
    <row r="30" ht="15.75" customHeight="1">
      <c r="A30" s="1"/>
    </row>
    <row r="31" ht="15.75" customHeight="1">
      <c r="A31" s="1"/>
    </row>
    <row r="32" ht="15.75" customHeight="1">
      <c r="A32" s="1"/>
    </row>
    <row r="33" ht="15.75" customHeight="1">
      <c r="A33" s="1"/>
    </row>
    <row r="34" ht="15.75" customHeight="1">
      <c r="A34" s="1"/>
    </row>
    <row r="35" ht="15.75" customHeight="1">
      <c r="A35" s="1"/>
    </row>
    <row r="36" ht="15.75" customHeight="1">
      <c r="A36" s="1"/>
    </row>
    <row r="37" ht="15.75" customHeight="1">
      <c r="A37" s="1"/>
    </row>
    <row r="38" ht="15.75" customHeight="1">
      <c r="A38" s="1"/>
    </row>
    <row r="39" ht="15.75" customHeight="1">
      <c r="A39" s="1"/>
    </row>
    <row r="40" ht="15.75" customHeight="1">
      <c r="A40" s="1"/>
    </row>
    <row r="41" ht="15.75" customHeight="1">
      <c r="A41" s="1"/>
    </row>
    <row r="42" ht="15.75" customHeight="1">
      <c r="A42" s="1"/>
    </row>
    <row r="43" ht="15.75" customHeight="1">
      <c r="A43" s="1"/>
    </row>
    <row r="44" ht="15.75" customHeight="1">
      <c r="A44" s="1"/>
    </row>
    <row r="45" ht="15.75" customHeight="1">
      <c r="A45" s="1"/>
    </row>
    <row r="46" ht="15.75" customHeight="1">
      <c r="A46" s="1"/>
    </row>
    <row r="47" ht="15.75" customHeight="1">
      <c r="A47" s="1"/>
    </row>
    <row r="48" ht="15.75" customHeight="1">
      <c r="A48" s="1"/>
    </row>
    <row r="49" ht="15.75" customHeight="1">
      <c r="A49" s="1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2:F2"/>
    <mergeCell ref="B3:F3"/>
    <mergeCell ref="B5:C5"/>
    <mergeCell ref="E5:F5"/>
    <mergeCell ref="B11:C11"/>
    <mergeCell ref="B19:C19"/>
  </mergeCells>
  <conditionalFormatting sqref="B19:C19">
    <cfRule type="expression" dxfId="0" priority="1">
      <formula>C8&lt;8</formula>
    </cfRule>
  </conditionalFormatting>
  <conditionalFormatting sqref="B19:C19">
    <cfRule type="expression" dxfId="1" priority="2">
      <formula>AND(C8&gt;=20,C8&lt;200)</formula>
    </cfRule>
  </conditionalFormatting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9F0C7"/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4.43" defaultRowHeight="15.0"/>
  <cols>
    <col customWidth="1" min="1" max="1" width="2.0"/>
    <col customWidth="1" min="2" max="2" width="6.0"/>
    <col customWidth="1" min="3" max="3" width="22.0"/>
    <col customWidth="1" min="4" max="8" width="12.0"/>
    <col customWidth="1" min="9" max="9" width="18.0"/>
    <col customWidth="1" min="10" max="26" width="8.71"/>
  </cols>
  <sheetData>
    <row r="1" ht="12.0" customHeight="1">
      <c r="A1" s="1"/>
    </row>
    <row r="2" ht="55.5" customHeight="1">
      <c r="A2" s="1"/>
      <c r="B2" s="42" t="s">
        <v>21</v>
      </c>
      <c r="C2" s="3"/>
      <c r="D2" s="3"/>
      <c r="E2" s="3"/>
      <c r="F2" s="3"/>
      <c r="G2" s="3"/>
      <c r="H2" s="3"/>
      <c r="I2" s="4"/>
    </row>
    <row r="3" ht="25.5" customHeight="1">
      <c r="A3" s="1"/>
      <c r="B3" s="5" t="s">
        <v>22</v>
      </c>
      <c r="C3" s="3"/>
      <c r="D3" s="3"/>
      <c r="E3" s="3"/>
      <c r="F3" s="3"/>
      <c r="G3" s="3"/>
      <c r="H3" s="3"/>
      <c r="I3" s="4"/>
    </row>
    <row r="4" ht="4.5" customHeight="1">
      <c r="A4" s="1"/>
      <c r="B4" s="6"/>
      <c r="C4" s="6"/>
      <c r="D4" s="6"/>
      <c r="E4" s="6"/>
      <c r="F4" s="6"/>
      <c r="G4" s="6"/>
      <c r="H4" s="6"/>
      <c r="I4" s="6"/>
    </row>
    <row r="5" ht="31.5" customHeight="1">
      <c r="A5" s="43"/>
      <c r="B5" s="44" t="s">
        <v>23</v>
      </c>
      <c r="C5" s="44" t="s">
        <v>24</v>
      </c>
      <c r="D5" s="44" t="s">
        <v>25</v>
      </c>
      <c r="E5" s="44" t="s">
        <v>26</v>
      </c>
      <c r="F5" s="44" t="s">
        <v>27</v>
      </c>
      <c r="G5" s="44" t="s">
        <v>28</v>
      </c>
      <c r="H5" s="44" t="s">
        <v>29</v>
      </c>
      <c r="I5" s="44" t="s">
        <v>30</v>
      </c>
    </row>
    <row r="6" ht="25.5" customHeight="1">
      <c r="A6" s="1"/>
      <c r="B6" s="45" t="s">
        <v>31</v>
      </c>
      <c r="C6" s="46" t="s">
        <v>32</v>
      </c>
      <c r="D6" s="47" t="s">
        <v>33</v>
      </c>
      <c r="E6" s="47" t="s">
        <v>33</v>
      </c>
      <c r="F6" s="48" t="s">
        <v>34</v>
      </c>
      <c r="G6" s="48" t="s">
        <v>34</v>
      </c>
      <c r="H6" s="47" t="s">
        <v>33</v>
      </c>
      <c r="I6" s="49" t="s">
        <v>35</v>
      </c>
    </row>
    <row r="7" ht="25.5" customHeight="1">
      <c r="A7" s="1"/>
      <c r="B7" s="50"/>
      <c r="C7" s="46" t="s">
        <v>36</v>
      </c>
      <c r="D7" s="48" t="s">
        <v>34</v>
      </c>
      <c r="E7" s="48" t="s">
        <v>34</v>
      </c>
      <c r="F7" s="47" t="s">
        <v>33</v>
      </c>
      <c r="G7" s="47" t="s">
        <v>33</v>
      </c>
      <c r="H7" s="48" t="s">
        <v>34</v>
      </c>
      <c r="I7" s="49" t="s">
        <v>37</v>
      </c>
    </row>
    <row r="8" ht="25.5" customHeight="1">
      <c r="A8" s="1"/>
      <c r="B8" s="51"/>
      <c r="C8" s="34" t="s">
        <v>38</v>
      </c>
      <c r="D8" s="52" t="s">
        <v>33</v>
      </c>
      <c r="E8" s="52" t="s">
        <v>33</v>
      </c>
      <c r="F8" s="52" t="s">
        <v>33</v>
      </c>
      <c r="G8" s="52" t="s">
        <v>33</v>
      </c>
      <c r="H8" s="52" t="s">
        <v>33</v>
      </c>
      <c r="I8" s="53" t="s">
        <v>39</v>
      </c>
    </row>
    <row r="9" ht="25.5" customHeight="1">
      <c r="A9" s="1"/>
      <c r="B9" s="54"/>
      <c r="C9" s="55" t="s">
        <v>40</v>
      </c>
      <c r="D9" s="56" t="s">
        <v>33</v>
      </c>
      <c r="E9" s="57" t="s">
        <v>34</v>
      </c>
      <c r="F9" s="57" t="s">
        <v>34</v>
      </c>
      <c r="G9" s="57" t="s">
        <v>34</v>
      </c>
      <c r="H9" s="57" t="s">
        <v>34</v>
      </c>
      <c r="I9" s="58" t="s">
        <v>41</v>
      </c>
    </row>
    <row r="10" ht="25.5" customHeight="1">
      <c r="A10" s="1"/>
      <c r="B10" s="59" t="s">
        <v>42</v>
      </c>
      <c r="C10" s="55" t="s">
        <v>43</v>
      </c>
      <c r="D10" s="56" t="s">
        <v>33</v>
      </c>
      <c r="E10" s="56" t="s">
        <v>33</v>
      </c>
      <c r="F10" s="56" t="s">
        <v>33</v>
      </c>
      <c r="G10" s="56" t="s">
        <v>33</v>
      </c>
      <c r="H10" s="56" t="s">
        <v>33</v>
      </c>
      <c r="I10" s="58" t="s">
        <v>44</v>
      </c>
    </row>
    <row r="11" ht="25.5" customHeight="1">
      <c r="A11" s="1"/>
      <c r="B11" s="50"/>
      <c r="C11" s="46" t="s">
        <v>45</v>
      </c>
      <c r="D11" s="47" t="s">
        <v>33</v>
      </c>
      <c r="E11" s="47" t="s">
        <v>33</v>
      </c>
      <c r="F11" s="48" t="s">
        <v>34</v>
      </c>
      <c r="G11" s="48" t="s">
        <v>34</v>
      </c>
      <c r="H11" s="48" t="s">
        <v>34</v>
      </c>
      <c r="I11" s="49" t="s">
        <v>46</v>
      </c>
    </row>
    <row r="12" ht="25.5" customHeight="1">
      <c r="A12" s="1"/>
      <c r="B12" s="51"/>
      <c r="C12" s="34" t="s">
        <v>47</v>
      </c>
      <c r="D12" s="60" t="s">
        <v>34</v>
      </c>
      <c r="E12" s="60" t="s">
        <v>34</v>
      </c>
      <c r="F12" s="52" t="s">
        <v>33</v>
      </c>
      <c r="G12" s="52" t="s">
        <v>33</v>
      </c>
      <c r="H12" s="60" t="s">
        <v>34</v>
      </c>
      <c r="I12" s="53" t="s">
        <v>48</v>
      </c>
    </row>
    <row r="13" ht="25.5" customHeight="1">
      <c r="A13" s="1"/>
      <c r="B13" s="59" t="s">
        <v>49</v>
      </c>
      <c r="C13" s="55" t="s">
        <v>50</v>
      </c>
      <c r="D13" s="56" t="s">
        <v>33</v>
      </c>
      <c r="E13" s="56" t="s">
        <v>33</v>
      </c>
      <c r="F13" s="56" t="s">
        <v>33</v>
      </c>
      <c r="G13" s="56" t="s">
        <v>33</v>
      </c>
      <c r="H13" s="56" t="s">
        <v>33</v>
      </c>
      <c r="I13" s="58" t="s">
        <v>51</v>
      </c>
    </row>
    <row r="14" ht="25.5" customHeight="1">
      <c r="A14" s="1"/>
      <c r="B14" s="51"/>
      <c r="C14" s="34" t="s">
        <v>52</v>
      </c>
      <c r="D14" s="60" t="s">
        <v>34</v>
      </c>
      <c r="E14" s="60" t="s">
        <v>34</v>
      </c>
      <c r="F14" s="52" t="s">
        <v>33</v>
      </c>
      <c r="G14" s="52" t="s">
        <v>33</v>
      </c>
      <c r="H14" s="60" t="s">
        <v>34</v>
      </c>
      <c r="I14" s="53" t="s">
        <v>53</v>
      </c>
    </row>
    <row r="15" ht="25.5" customHeight="1">
      <c r="A15" s="1"/>
      <c r="B15" s="54"/>
      <c r="C15" s="55" t="s">
        <v>54</v>
      </c>
      <c r="D15" s="56" t="s">
        <v>33</v>
      </c>
      <c r="E15" s="57" t="s">
        <v>34</v>
      </c>
      <c r="F15" s="57" t="s">
        <v>34</v>
      </c>
      <c r="G15" s="57" t="s">
        <v>34</v>
      </c>
      <c r="H15" s="57" t="s">
        <v>34</v>
      </c>
      <c r="I15" s="58" t="s">
        <v>55</v>
      </c>
    </row>
    <row r="16" ht="25.5" customHeight="1">
      <c r="A16" s="1"/>
      <c r="B16" s="45" t="s">
        <v>56</v>
      </c>
      <c r="C16" s="46" t="s">
        <v>57</v>
      </c>
      <c r="D16" s="47" t="s">
        <v>33</v>
      </c>
      <c r="E16" s="47" t="s">
        <v>33</v>
      </c>
      <c r="F16" s="47" t="s">
        <v>33</v>
      </c>
      <c r="G16" s="47" t="s">
        <v>33</v>
      </c>
      <c r="H16" s="47" t="s">
        <v>33</v>
      </c>
      <c r="I16" s="49" t="s">
        <v>58</v>
      </c>
    </row>
    <row r="17" ht="25.5" customHeight="1">
      <c r="A17" s="1"/>
      <c r="B17" s="54"/>
      <c r="C17" s="55" t="s">
        <v>59</v>
      </c>
      <c r="D17" s="57" t="s">
        <v>34</v>
      </c>
      <c r="E17" s="56" t="s">
        <v>33</v>
      </c>
      <c r="F17" s="57" t="s">
        <v>34</v>
      </c>
      <c r="G17" s="57" t="s">
        <v>34</v>
      </c>
      <c r="H17" s="57" t="s">
        <v>34</v>
      </c>
      <c r="I17" s="58" t="s">
        <v>60</v>
      </c>
    </row>
    <row r="18" ht="25.5" customHeight="1">
      <c r="A18" s="1"/>
      <c r="B18" s="59" t="s">
        <v>61</v>
      </c>
      <c r="C18" s="55" t="s">
        <v>62</v>
      </c>
      <c r="D18" s="56" t="s">
        <v>33</v>
      </c>
      <c r="E18" s="57" t="s">
        <v>34</v>
      </c>
      <c r="F18" s="56" t="s">
        <v>33</v>
      </c>
      <c r="G18" s="56" t="s">
        <v>33</v>
      </c>
      <c r="H18" s="56" t="s">
        <v>33</v>
      </c>
      <c r="I18" s="58" t="s">
        <v>63</v>
      </c>
    </row>
    <row r="19" ht="25.5" customHeight="1">
      <c r="A19" s="1"/>
      <c r="B19" s="54"/>
      <c r="C19" s="55" t="s">
        <v>59</v>
      </c>
      <c r="D19" s="57" t="s">
        <v>34</v>
      </c>
      <c r="E19" s="56" t="s">
        <v>33</v>
      </c>
      <c r="F19" s="57" t="s">
        <v>34</v>
      </c>
      <c r="G19" s="57" t="s">
        <v>34</v>
      </c>
      <c r="H19" s="57" t="s">
        <v>34</v>
      </c>
      <c r="I19" s="58" t="s">
        <v>64</v>
      </c>
    </row>
    <row r="20" ht="25.5" customHeight="1">
      <c r="A20" s="1"/>
      <c r="B20" s="51"/>
      <c r="C20" s="34" t="s">
        <v>65</v>
      </c>
      <c r="D20" s="52" t="s">
        <v>33</v>
      </c>
      <c r="E20" s="52" t="s">
        <v>33</v>
      </c>
      <c r="F20" s="60" t="s">
        <v>34</v>
      </c>
      <c r="G20" s="60" t="s">
        <v>34</v>
      </c>
      <c r="H20" s="52" t="s">
        <v>33</v>
      </c>
      <c r="I20" s="53" t="s">
        <v>66</v>
      </c>
    </row>
    <row r="21" ht="25.5" customHeight="1">
      <c r="A21" s="1"/>
      <c r="B21" s="45" t="s">
        <v>67</v>
      </c>
      <c r="C21" s="46" t="s">
        <v>68</v>
      </c>
      <c r="D21" s="48" t="s">
        <v>34</v>
      </c>
      <c r="E21" s="48" t="s">
        <v>34</v>
      </c>
      <c r="F21" s="47" t="s">
        <v>33</v>
      </c>
      <c r="G21" s="47" t="s">
        <v>33</v>
      </c>
      <c r="H21" s="48" t="s">
        <v>34</v>
      </c>
      <c r="I21" s="49" t="s">
        <v>69</v>
      </c>
    </row>
    <row r="22" ht="25.5" customHeight="1">
      <c r="A22" s="1"/>
      <c r="B22" s="51"/>
      <c r="C22" s="34" t="s">
        <v>70</v>
      </c>
      <c r="D22" s="52" t="s">
        <v>33</v>
      </c>
      <c r="E22" s="52" t="s">
        <v>33</v>
      </c>
      <c r="F22" s="52" t="s">
        <v>33</v>
      </c>
      <c r="G22" s="52" t="s">
        <v>33</v>
      </c>
      <c r="H22" s="52" t="s">
        <v>33</v>
      </c>
      <c r="I22" s="53" t="s">
        <v>71</v>
      </c>
    </row>
    <row r="23" ht="25.5" customHeight="1">
      <c r="A23" s="1"/>
      <c r="B23" s="54"/>
      <c r="C23" s="55" t="s">
        <v>72</v>
      </c>
      <c r="D23" s="56" t="s">
        <v>33</v>
      </c>
      <c r="E23" s="57" t="s">
        <v>34</v>
      </c>
      <c r="F23" s="57" t="s">
        <v>34</v>
      </c>
      <c r="G23" s="57" t="s">
        <v>34</v>
      </c>
      <c r="H23" s="57" t="s">
        <v>34</v>
      </c>
      <c r="I23" s="58" t="s">
        <v>73</v>
      </c>
    </row>
    <row r="24" ht="25.5" customHeight="1">
      <c r="A24" s="1"/>
      <c r="B24" s="59" t="s">
        <v>74</v>
      </c>
      <c r="C24" s="55" t="s">
        <v>75</v>
      </c>
      <c r="D24" s="56" t="s">
        <v>33</v>
      </c>
      <c r="E24" s="57" t="s">
        <v>34</v>
      </c>
      <c r="F24" s="57" t="s">
        <v>34</v>
      </c>
      <c r="G24" s="57" t="s">
        <v>34</v>
      </c>
      <c r="H24" s="57" t="s">
        <v>34</v>
      </c>
      <c r="I24" s="58" t="s">
        <v>76</v>
      </c>
    </row>
    <row r="25" ht="25.5" customHeight="1">
      <c r="A25" s="1"/>
      <c r="B25" s="50"/>
      <c r="C25" s="46" t="s">
        <v>77</v>
      </c>
      <c r="D25" s="47" t="s">
        <v>33</v>
      </c>
      <c r="E25" s="47" t="s">
        <v>33</v>
      </c>
      <c r="F25" s="48" t="s">
        <v>34</v>
      </c>
      <c r="G25" s="48" t="s">
        <v>34</v>
      </c>
      <c r="H25" s="47" t="s">
        <v>33</v>
      </c>
      <c r="I25" s="49" t="s">
        <v>78</v>
      </c>
    </row>
    <row r="26" ht="25.5" customHeight="1">
      <c r="A26" s="1"/>
      <c r="B26" s="54"/>
      <c r="C26" s="55" t="s">
        <v>79</v>
      </c>
      <c r="D26" s="57" t="s">
        <v>34</v>
      </c>
      <c r="E26" s="56" t="s">
        <v>33</v>
      </c>
      <c r="F26" s="57" t="s">
        <v>34</v>
      </c>
      <c r="G26" s="57" t="s">
        <v>34</v>
      </c>
      <c r="H26" s="57" t="s">
        <v>34</v>
      </c>
      <c r="I26" s="58" t="s">
        <v>80</v>
      </c>
    </row>
    <row r="27" ht="25.5" customHeight="1">
      <c r="A27" s="1"/>
      <c r="B27" s="61" t="s">
        <v>81</v>
      </c>
      <c r="C27" s="34" t="s">
        <v>82</v>
      </c>
      <c r="D27" s="52" t="s">
        <v>33</v>
      </c>
      <c r="E27" s="52" t="s">
        <v>33</v>
      </c>
      <c r="F27" s="52" t="s">
        <v>33</v>
      </c>
      <c r="G27" s="52" t="s">
        <v>33</v>
      </c>
      <c r="H27" s="52" t="s">
        <v>33</v>
      </c>
      <c r="I27" s="53" t="s">
        <v>83</v>
      </c>
    </row>
    <row r="28" ht="25.5" customHeight="1">
      <c r="A28" s="1"/>
      <c r="B28" s="50"/>
      <c r="C28" s="46" t="s">
        <v>84</v>
      </c>
      <c r="D28" s="47" t="s">
        <v>33</v>
      </c>
      <c r="E28" s="47" t="s">
        <v>33</v>
      </c>
      <c r="F28" s="47" t="s">
        <v>33</v>
      </c>
      <c r="G28" s="47" t="s">
        <v>33</v>
      </c>
      <c r="H28" s="47" t="s">
        <v>33</v>
      </c>
      <c r="I28" s="49" t="s">
        <v>85</v>
      </c>
    </row>
    <row r="29" ht="25.5" customHeight="1">
      <c r="A29" s="1"/>
      <c r="B29" s="61" t="s">
        <v>86</v>
      </c>
      <c r="C29" s="34" t="s">
        <v>87</v>
      </c>
      <c r="D29" s="52" t="s">
        <v>33</v>
      </c>
      <c r="E29" s="52" t="s">
        <v>33</v>
      </c>
      <c r="F29" s="60" t="s">
        <v>34</v>
      </c>
      <c r="G29" s="60" t="s">
        <v>34</v>
      </c>
      <c r="H29" s="52" t="s">
        <v>33</v>
      </c>
      <c r="I29" s="53" t="s">
        <v>88</v>
      </c>
    </row>
    <row r="30" ht="25.5" customHeight="1">
      <c r="A30" s="1"/>
      <c r="B30" s="51"/>
      <c r="C30" s="34" t="s">
        <v>89</v>
      </c>
      <c r="D30" s="60" t="s">
        <v>34</v>
      </c>
      <c r="E30" s="60" t="s">
        <v>34</v>
      </c>
      <c r="F30" s="52" t="s">
        <v>33</v>
      </c>
      <c r="G30" s="52" t="s">
        <v>33</v>
      </c>
      <c r="H30" s="60" t="s">
        <v>34</v>
      </c>
      <c r="I30" s="53" t="s">
        <v>90</v>
      </c>
    </row>
    <row r="31" ht="25.5" customHeight="1">
      <c r="A31" s="1"/>
      <c r="B31" s="54"/>
      <c r="C31" s="55" t="s">
        <v>91</v>
      </c>
      <c r="D31" s="56" t="s">
        <v>33</v>
      </c>
      <c r="E31" s="56" t="s">
        <v>33</v>
      </c>
      <c r="F31" s="56" t="s">
        <v>33</v>
      </c>
      <c r="G31" s="56" t="s">
        <v>33</v>
      </c>
      <c r="H31" s="56" t="s">
        <v>33</v>
      </c>
      <c r="I31" s="58" t="s">
        <v>92</v>
      </c>
    </row>
    <row r="32" ht="25.5" customHeight="1">
      <c r="A32" s="1"/>
      <c r="B32" s="45" t="s">
        <v>93</v>
      </c>
      <c r="C32" s="46" t="s">
        <v>94</v>
      </c>
      <c r="D32" s="47" t="s">
        <v>33</v>
      </c>
      <c r="E32" s="47" t="s">
        <v>33</v>
      </c>
      <c r="F32" s="48" t="s">
        <v>34</v>
      </c>
      <c r="G32" s="48" t="s">
        <v>34</v>
      </c>
      <c r="H32" s="48" t="s">
        <v>34</v>
      </c>
      <c r="I32" s="49" t="s">
        <v>95</v>
      </c>
    </row>
    <row r="33" ht="25.5" customHeight="1">
      <c r="A33" s="1"/>
      <c r="B33" s="54"/>
      <c r="C33" s="55" t="s">
        <v>96</v>
      </c>
      <c r="D33" s="57" t="s">
        <v>34</v>
      </c>
      <c r="E33" s="56" t="s">
        <v>33</v>
      </c>
      <c r="F33" s="57" t="s">
        <v>34</v>
      </c>
      <c r="G33" s="57" t="s">
        <v>34</v>
      </c>
      <c r="H33" s="57" t="s">
        <v>34</v>
      </c>
      <c r="I33" s="58" t="s">
        <v>97</v>
      </c>
    </row>
    <row r="34" ht="25.5" customHeight="1">
      <c r="A34" s="1"/>
      <c r="B34" s="51"/>
      <c r="C34" s="34" t="s">
        <v>98</v>
      </c>
      <c r="D34" s="52" t="s">
        <v>33</v>
      </c>
      <c r="E34" s="52" t="s">
        <v>33</v>
      </c>
      <c r="F34" s="52" t="s">
        <v>33</v>
      </c>
      <c r="G34" s="52" t="s">
        <v>33</v>
      </c>
      <c r="H34" s="52" t="s">
        <v>33</v>
      </c>
      <c r="I34" s="53" t="s">
        <v>99</v>
      </c>
    </row>
    <row r="35" ht="25.5" customHeight="1">
      <c r="A35" s="1"/>
      <c r="B35" s="62" t="s">
        <v>100</v>
      </c>
      <c r="C35" s="63" t="s">
        <v>101</v>
      </c>
      <c r="D35" s="64" t="s">
        <v>33</v>
      </c>
      <c r="E35" s="64" t="s">
        <v>33</v>
      </c>
      <c r="F35" s="64" t="s">
        <v>33</v>
      </c>
      <c r="G35" s="64" t="s">
        <v>33</v>
      </c>
      <c r="H35" s="64" t="s">
        <v>33</v>
      </c>
      <c r="I35" s="65" t="s">
        <v>102</v>
      </c>
    </row>
    <row r="36" ht="25.5" customHeight="1">
      <c r="A36" s="1"/>
      <c r="B36" s="51"/>
      <c r="C36" s="34" t="s">
        <v>103</v>
      </c>
      <c r="D36" s="52" t="s">
        <v>33</v>
      </c>
      <c r="E36" s="52" t="s">
        <v>33</v>
      </c>
      <c r="F36" s="52" t="s">
        <v>33</v>
      </c>
      <c r="G36" s="52" t="s">
        <v>33</v>
      </c>
      <c r="H36" s="52" t="s">
        <v>33</v>
      </c>
      <c r="I36" s="53" t="s">
        <v>104</v>
      </c>
    </row>
    <row r="37" ht="25.5" customHeight="1">
      <c r="A37" s="1"/>
      <c r="B37" s="50"/>
      <c r="C37" s="46" t="s">
        <v>105</v>
      </c>
      <c r="D37" s="47" t="s">
        <v>33</v>
      </c>
      <c r="E37" s="47" t="s">
        <v>33</v>
      </c>
      <c r="F37" s="47" t="s">
        <v>33</v>
      </c>
      <c r="G37" s="47" t="s">
        <v>33</v>
      </c>
      <c r="H37" s="47" t="s">
        <v>33</v>
      </c>
      <c r="I37" s="49" t="s">
        <v>106</v>
      </c>
    </row>
    <row r="38" ht="25.5" customHeight="1">
      <c r="A38" s="1"/>
      <c r="B38" s="59" t="s">
        <v>107</v>
      </c>
      <c r="C38" s="55" t="s">
        <v>108</v>
      </c>
      <c r="D38" s="56" t="s">
        <v>33</v>
      </c>
      <c r="E38" s="56" t="s">
        <v>33</v>
      </c>
      <c r="F38" s="57" t="s">
        <v>34</v>
      </c>
      <c r="G38" s="57" t="s">
        <v>34</v>
      </c>
      <c r="H38" s="57" t="s">
        <v>34</v>
      </c>
      <c r="I38" s="58" t="s">
        <v>109</v>
      </c>
    </row>
    <row r="39" ht="25.5" customHeight="1">
      <c r="A39" s="1"/>
      <c r="B39" s="66"/>
      <c r="C39" s="67" t="s">
        <v>110</v>
      </c>
      <c r="D39" s="68" t="s">
        <v>33</v>
      </c>
      <c r="E39" s="68" t="s">
        <v>33</v>
      </c>
      <c r="F39" s="68" t="s">
        <v>33</v>
      </c>
      <c r="G39" s="68" t="s">
        <v>33</v>
      </c>
      <c r="H39" s="68" t="s">
        <v>33</v>
      </c>
      <c r="I39" s="69" t="s">
        <v>111</v>
      </c>
    </row>
    <row r="40" ht="25.5" customHeight="1">
      <c r="A40" s="1"/>
      <c r="B40" s="54"/>
      <c r="C40" s="55" t="s">
        <v>112</v>
      </c>
      <c r="D40" s="56" t="s">
        <v>33</v>
      </c>
      <c r="E40" s="56" t="s">
        <v>33</v>
      </c>
      <c r="F40" s="56" t="s">
        <v>33</v>
      </c>
      <c r="G40" s="56" t="s">
        <v>33</v>
      </c>
      <c r="H40" s="56" t="s">
        <v>33</v>
      </c>
      <c r="I40" s="58" t="s">
        <v>113</v>
      </c>
    </row>
    <row r="41" ht="25.5" customHeight="1">
      <c r="A41" s="1"/>
      <c r="B41" s="51"/>
      <c r="C41" s="34" t="s">
        <v>114</v>
      </c>
      <c r="D41" s="52" t="s">
        <v>33</v>
      </c>
      <c r="E41" s="52" t="s">
        <v>33</v>
      </c>
      <c r="F41" s="52" t="s">
        <v>33</v>
      </c>
      <c r="G41" s="52" t="s">
        <v>33</v>
      </c>
      <c r="H41" s="52" t="s">
        <v>33</v>
      </c>
      <c r="I41" s="53" t="s">
        <v>115</v>
      </c>
    </row>
    <row r="42" ht="7.5" customHeight="1">
      <c r="A42" s="1"/>
    </row>
    <row r="43" ht="21.75" customHeight="1">
      <c r="A43" s="1"/>
      <c r="B43" s="70" t="s">
        <v>116</v>
      </c>
    </row>
    <row r="44" ht="15.75" customHeight="1">
      <c r="A44" s="1"/>
    </row>
    <row r="45" ht="15.75" customHeight="1">
      <c r="A45" s="1"/>
    </row>
    <row r="46" ht="15.75" customHeight="1">
      <c r="A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I2"/>
    <mergeCell ref="B3:I3"/>
    <mergeCell ref="B43:I43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D2D2D"/>
    <pageSetUpPr/>
  </sheetPr>
  <sheetViews>
    <sheetView showGridLines="0" workbookViewId="0">
      <pane xSplit="1.0" ySplit="6.0" topLeftCell="B7" activePane="bottomRight" state="frozen"/>
      <selection activeCell="B1" sqref="B1" pane="topRight"/>
      <selection activeCell="A7" sqref="A7" pane="bottomLeft"/>
      <selection activeCell="B7" sqref="B7" pane="bottomRight"/>
    </sheetView>
  </sheetViews>
  <sheetFormatPr customHeight="1" defaultColWidth="14.43" defaultRowHeight="15.0"/>
  <cols>
    <col customWidth="1" min="1" max="1" width="2.0"/>
    <col customWidth="1" min="2" max="2" width="6.0"/>
    <col customWidth="1" min="3" max="3" width="8.0"/>
    <col customWidth="1" min="4" max="4" width="24.0"/>
    <col customWidth="1" min="5" max="5" width="36.0"/>
    <col customWidth="1" min="6" max="6" width="28.0"/>
    <col customWidth="1" min="7" max="7" width="14.0"/>
    <col customWidth="1" min="8" max="26" width="8.71"/>
  </cols>
  <sheetData>
    <row r="1" ht="12.0" customHeight="1">
      <c r="A1" s="1"/>
    </row>
    <row r="2" ht="55.5" customHeight="1">
      <c r="A2" s="1"/>
      <c r="B2" s="42" t="s">
        <v>117</v>
      </c>
      <c r="C2" s="3"/>
      <c r="D2" s="3"/>
      <c r="E2" s="3"/>
      <c r="F2" s="3"/>
      <c r="G2" s="4"/>
    </row>
    <row r="3" ht="25.5" customHeight="1">
      <c r="A3" s="1"/>
      <c r="B3" s="5" t="s">
        <v>118</v>
      </c>
      <c r="C3" s="3"/>
      <c r="D3" s="3"/>
      <c r="E3" s="3"/>
      <c r="F3" s="3"/>
      <c r="G3" s="4"/>
    </row>
    <row r="4" ht="4.5" customHeight="1">
      <c r="A4" s="1"/>
      <c r="B4" s="6"/>
      <c r="C4" s="6"/>
      <c r="D4" s="6"/>
      <c r="E4" s="6"/>
      <c r="F4" s="6"/>
      <c r="G4" s="6"/>
    </row>
    <row r="5" ht="25.5" customHeight="1">
      <c r="A5" s="1"/>
      <c r="B5" s="71" t="str">
        <f>" Lanzamiento: "&amp;TEXT('Panel de Control'!C7,"DD/MM/YYYY")&amp;"   ·   Semanas disponibles: "&amp;'Panel de Control'!C8</f>
        <v> Lanzamiento: 01/09/2025   ·   Semanas disponibles: 10</v>
      </c>
      <c r="C5" s="72"/>
      <c r="D5" s="72"/>
      <c r="E5" s="72"/>
      <c r="F5" s="72"/>
      <c r="G5" s="8"/>
    </row>
    <row r="6" ht="30.0" customHeight="1">
      <c r="A6" s="43"/>
      <c r="B6" s="44" t="s">
        <v>119</v>
      </c>
      <c r="C6" s="44" t="s">
        <v>120</v>
      </c>
      <c r="D6" s="44" t="s">
        <v>121</v>
      </c>
      <c r="E6" s="44" t="s">
        <v>122</v>
      </c>
      <c r="F6" s="44" t="s">
        <v>123</v>
      </c>
      <c r="G6" s="44" t="s">
        <v>124</v>
      </c>
    </row>
    <row r="7" ht="30.0" customHeight="1">
      <c r="A7" s="1"/>
      <c r="B7" s="73">
        <v>1.0</v>
      </c>
      <c r="C7" s="74">
        <f>'Panel de Control'!C7-('Panel de Control'!C8-1)*7</f>
        <v>45838</v>
      </c>
      <c r="D7" s="75" t="s">
        <v>125</v>
      </c>
      <c r="E7" s="34" t="s">
        <v>126</v>
      </c>
      <c r="F7" s="76" t="s">
        <v>127</v>
      </c>
      <c r="G7" s="77" t="s">
        <v>128</v>
      </c>
    </row>
    <row r="8" ht="30.0" customHeight="1">
      <c r="A8" s="1"/>
      <c r="B8" s="73">
        <v>2.0</v>
      </c>
      <c r="C8" s="74">
        <f>'Panel de Control'!C7-('Panel de Control'!C8-2)*7</f>
        <v>45845</v>
      </c>
      <c r="D8" s="75" t="s">
        <v>125</v>
      </c>
      <c r="E8" s="34" t="s">
        <v>129</v>
      </c>
      <c r="F8" s="76" t="s">
        <v>130</v>
      </c>
      <c r="G8" s="77" t="s">
        <v>128</v>
      </c>
    </row>
    <row r="9" ht="30.0" customHeight="1">
      <c r="A9" s="1"/>
      <c r="B9" s="73">
        <v>3.0</v>
      </c>
      <c r="C9" s="74">
        <f>'Panel de Control'!C7-('Panel de Control'!C8-3)*7</f>
        <v>45852</v>
      </c>
      <c r="D9" s="75" t="s">
        <v>125</v>
      </c>
      <c r="E9" s="34" t="s">
        <v>131</v>
      </c>
      <c r="F9" s="76" t="s">
        <v>132</v>
      </c>
      <c r="G9" s="77" t="s">
        <v>128</v>
      </c>
    </row>
    <row r="10" ht="30.0" customHeight="1">
      <c r="A10" s="1"/>
      <c r="B10" s="78">
        <v>4.0</v>
      </c>
      <c r="C10" s="79">
        <f>'Panel de Control'!C7-('Panel de Control'!C8-4)*7</f>
        <v>45859</v>
      </c>
      <c r="D10" s="80" t="s">
        <v>133</v>
      </c>
      <c r="E10" s="29" t="s">
        <v>134</v>
      </c>
      <c r="F10" s="81" t="s">
        <v>135</v>
      </c>
      <c r="G10" s="77" t="s">
        <v>128</v>
      </c>
    </row>
    <row r="11" ht="30.0" customHeight="1">
      <c r="A11" s="1"/>
      <c r="B11" s="78">
        <v>5.0</v>
      </c>
      <c r="C11" s="79">
        <f>'Panel de Control'!C7-('Panel de Control'!C8-5)*7</f>
        <v>45866</v>
      </c>
      <c r="D11" s="80" t="s">
        <v>133</v>
      </c>
      <c r="E11" s="29" t="s">
        <v>136</v>
      </c>
      <c r="F11" s="81" t="s">
        <v>137</v>
      </c>
      <c r="G11" s="77" t="s">
        <v>128</v>
      </c>
    </row>
    <row r="12" ht="30.0" customHeight="1">
      <c r="A12" s="1"/>
      <c r="B12" s="78">
        <v>6.0</v>
      </c>
      <c r="C12" s="79">
        <f>'Panel de Control'!C7-('Panel de Control'!C8-6)*7</f>
        <v>45873</v>
      </c>
      <c r="D12" s="80" t="s">
        <v>133</v>
      </c>
      <c r="E12" s="29" t="s">
        <v>138</v>
      </c>
      <c r="F12" s="81" t="s">
        <v>139</v>
      </c>
      <c r="G12" s="77" t="s">
        <v>128</v>
      </c>
    </row>
    <row r="13" ht="30.0" customHeight="1">
      <c r="A13" s="1"/>
      <c r="B13" s="82">
        <v>7.0</v>
      </c>
      <c r="C13" s="83">
        <f>'Panel de Control'!C7-('Panel de Control'!C8-7)*7</f>
        <v>45880</v>
      </c>
      <c r="D13" s="84" t="s">
        <v>140</v>
      </c>
      <c r="E13" s="46" t="s">
        <v>141</v>
      </c>
      <c r="F13" s="85" t="s">
        <v>142</v>
      </c>
      <c r="G13" s="77" t="s">
        <v>128</v>
      </c>
    </row>
    <row r="14" ht="30.0" customHeight="1">
      <c r="A14" s="1"/>
      <c r="B14" s="82">
        <v>8.0</v>
      </c>
      <c r="C14" s="83">
        <f>'Panel de Control'!C7-('Panel de Control'!C8-8)*7</f>
        <v>45887</v>
      </c>
      <c r="D14" s="84" t="s">
        <v>140</v>
      </c>
      <c r="E14" s="46" t="s">
        <v>143</v>
      </c>
      <c r="F14" s="85" t="s">
        <v>144</v>
      </c>
      <c r="G14" s="77" t="s">
        <v>128</v>
      </c>
    </row>
    <row r="15" ht="30.0" customHeight="1">
      <c r="A15" s="1"/>
      <c r="B15" s="86">
        <v>9.0</v>
      </c>
      <c r="C15" s="87">
        <f>'Panel de Control'!C7-('Panel de Control'!C8-9)*7</f>
        <v>45894</v>
      </c>
      <c r="D15" s="88" t="s">
        <v>145</v>
      </c>
      <c r="E15" s="55" t="s">
        <v>146</v>
      </c>
      <c r="F15" s="89" t="s">
        <v>147</v>
      </c>
      <c r="G15" s="77" t="s">
        <v>128</v>
      </c>
    </row>
    <row r="16" ht="30.0" customHeight="1">
      <c r="A16" s="1"/>
      <c r="B16" s="86">
        <v>10.0</v>
      </c>
      <c r="C16" s="87">
        <f>'Panel de Control'!C7-('Panel de Control'!C8-10)*7</f>
        <v>45901</v>
      </c>
      <c r="D16" s="88" t="s">
        <v>145</v>
      </c>
      <c r="E16" s="55" t="s">
        <v>148</v>
      </c>
      <c r="F16" s="89" t="s">
        <v>149</v>
      </c>
      <c r="G16" s="77" t="s">
        <v>128</v>
      </c>
    </row>
    <row r="17" ht="30.0" customHeight="1">
      <c r="A17" s="1"/>
      <c r="B17" s="86">
        <v>11.0</v>
      </c>
      <c r="C17" s="87">
        <f>'Panel de Control'!C7-('Panel de Control'!C8-11)*7</f>
        <v>45908</v>
      </c>
      <c r="D17" s="88" t="s">
        <v>145</v>
      </c>
      <c r="E17" s="55" t="s">
        <v>150</v>
      </c>
      <c r="F17" s="89" t="s">
        <v>151</v>
      </c>
      <c r="G17" s="77" t="s">
        <v>128</v>
      </c>
    </row>
    <row r="18" ht="30.0" customHeight="1">
      <c r="A18" s="1"/>
      <c r="B18" s="86">
        <v>12.0</v>
      </c>
      <c r="C18" s="87">
        <f>'Panel de Control'!C7-('Panel de Control'!C8-12)*7</f>
        <v>45915</v>
      </c>
      <c r="D18" s="88" t="s">
        <v>145</v>
      </c>
      <c r="E18" s="55" t="s">
        <v>152</v>
      </c>
      <c r="F18" s="89" t="s">
        <v>153</v>
      </c>
      <c r="G18" s="77" t="s">
        <v>128</v>
      </c>
    </row>
    <row r="19" ht="30.0" customHeight="1">
      <c r="A19" s="1"/>
      <c r="B19" s="82">
        <v>13.0</v>
      </c>
      <c r="C19" s="83">
        <f>'Panel de Control'!C7-('Panel de Control'!C8-13)*7</f>
        <v>45922</v>
      </c>
      <c r="D19" s="84" t="s">
        <v>154</v>
      </c>
      <c r="E19" s="46" t="s">
        <v>155</v>
      </c>
      <c r="F19" s="85" t="s">
        <v>156</v>
      </c>
      <c r="G19" s="77" t="s">
        <v>128</v>
      </c>
    </row>
    <row r="20" ht="30.0" customHeight="1">
      <c r="A20" s="1"/>
      <c r="B20" s="82">
        <v>14.0</v>
      </c>
      <c r="C20" s="83">
        <f>'Panel de Control'!C7-('Panel de Control'!C8-14)*7</f>
        <v>45929</v>
      </c>
      <c r="D20" s="84" t="s">
        <v>154</v>
      </c>
      <c r="E20" s="46" t="s">
        <v>157</v>
      </c>
      <c r="F20" s="85" t="s">
        <v>158</v>
      </c>
      <c r="G20" s="77" t="s">
        <v>128</v>
      </c>
    </row>
    <row r="21" ht="30.0" customHeight="1">
      <c r="A21" s="1"/>
      <c r="B21" s="82">
        <v>15.0</v>
      </c>
      <c r="C21" s="83">
        <f>'Panel de Control'!C7-('Panel de Control'!C8-15)*7</f>
        <v>45936</v>
      </c>
      <c r="D21" s="84" t="s">
        <v>154</v>
      </c>
      <c r="E21" s="46" t="s">
        <v>159</v>
      </c>
      <c r="F21" s="85" t="s">
        <v>160</v>
      </c>
      <c r="G21" s="77" t="s">
        <v>128</v>
      </c>
    </row>
    <row r="22" ht="30.0" customHeight="1">
      <c r="A22" s="1"/>
      <c r="B22" s="82">
        <v>16.0</v>
      </c>
      <c r="C22" s="83">
        <f>'Panel de Control'!C7-('Panel de Control'!C8-16)*7</f>
        <v>45943</v>
      </c>
      <c r="D22" s="84" t="s">
        <v>154</v>
      </c>
      <c r="E22" s="46" t="s">
        <v>161</v>
      </c>
      <c r="F22" s="85" t="s">
        <v>162</v>
      </c>
      <c r="G22" s="77" t="s">
        <v>128</v>
      </c>
    </row>
    <row r="23" ht="30.0" customHeight="1">
      <c r="A23" s="1"/>
      <c r="B23" s="82">
        <v>17.0</v>
      </c>
      <c r="C23" s="83">
        <f>'Panel de Control'!C7-('Panel de Control'!C8-17)*7</f>
        <v>45950</v>
      </c>
      <c r="D23" s="84" t="s">
        <v>154</v>
      </c>
      <c r="E23" s="46" t="s">
        <v>163</v>
      </c>
      <c r="F23" s="85" t="s">
        <v>164</v>
      </c>
      <c r="G23" s="77" t="s">
        <v>128</v>
      </c>
    </row>
    <row r="24" ht="30.0" customHeight="1">
      <c r="A24" s="1"/>
      <c r="B24" s="90">
        <v>18.0</v>
      </c>
      <c r="C24" s="74">
        <f>'Panel de Control'!C7-('Panel de Control'!C8-18)*7</f>
        <v>45957</v>
      </c>
      <c r="D24" s="75" t="s">
        <v>165</v>
      </c>
      <c r="E24" s="34" t="s">
        <v>166</v>
      </c>
      <c r="F24" s="76" t="s">
        <v>167</v>
      </c>
      <c r="G24" s="77" t="s">
        <v>128</v>
      </c>
    </row>
    <row r="25" ht="30.0" customHeight="1">
      <c r="A25" s="1"/>
      <c r="B25" s="90">
        <v>19.0</v>
      </c>
      <c r="C25" s="74">
        <f>'Panel de Control'!C7-('Panel de Control'!C8-19)*7</f>
        <v>45964</v>
      </c>
      <c r="D25" s="75" t="s">
        <v>165</v>
      </c>
      <c r="E25" s="34" t="s">
        <v>168</v>
      </c>
      <c r="F25" s="76" t="s">
        <v>169</v>
      </c>
      <c r="G25" s="77" t="s">
        <v>128</v>
      </c>
    </row>
    <row r="26" ht="30.0" customHeight="1">
      <c r="A26" s="1"/>
      <c r="B26" s="90">
        <v>20.0</v>
      </c>
      <c r="C26" s="74">
        <f>'Panel de Control'!C7-('Panel de Control'!C8-20)*7</f>
        <v>45971</v>
      </c>
      <c r="D26" s="75" t="s">
        <v>165</v>
      </c>
      <c r="E26" s="34" t="s">
        <v>170</v>
      </c>
      <c r="F26" s="76" t="s">
        <v>171</v>
      </c>
      <c r="G26" s="77" t="s">
        <v>128</v>
      </c>
    </row>
    <row r="27" ht="30.0" customHeight="1">
      <c r="A27" s="1"/>
      <c r="B27" s="78">
        <v>21.0</v>
      </c>
      <c r="C27" s="79">
        <f>'Panel de Control'!C7-('Panel de Control'!C8-21)*7</f>
        <v>45978</v>
      </c>
      <c r="D27" s="80" t="s">
        <v>172</v>
      </c>
      <c r="E27" s="29" t="s">
        <v>173</v>
      </c>
      <c r="F27" s="81" t="s">
        <v>174</v>
      </c>
      <c r="G27" s="77" t="s">
        <v>128</v>
      </c>
    </row>
    <row r="28" ht="30.0" customHeight="1">
      <c r="A28" s="1"/>
      <c r="B28" s="78">
        <v>22.0</v>
      </c>
      <c r="C28" s="79">
        <f>'Panel de Control'!C7-('Panel de Control'!C8-22)*7</f>
        <v>45985</v>
      </c>
      <c r="D28" s="80" t="s">
        <v>172</v>
      </c>
      <c r="E28" s="29" t="s">
        <v>175</v>
      </c>
      <c r="F28" s="81" t="s">
        <v>176</v>
      </c>
      <c r="G28" s="77" t="s">
        <v>128</v>
      </c>
    </row>
    <row r="29" ht="30.0" customHeight="1">
      <c r="A29" s="1"/>
      <c r="B29" s="78">
        <v>23.0</v>
      </c>
      <c r="C29" s="79">
        <f>'Panel de Control'!C7-('Panel de Control'!C8-23)*7</f>
        <v>45992</v>
      </c>
      <c r="D29" s="80" t="s">
        <v>172</v>
      </c>
      <c r="E29" s="29" t="s">
        <v>177</v>
      </c>
      <c r="F29" s="81" t="s">
        <v>178</v>
      </c>
      <c r="G29" s="77" t="s">
        <v>128</v>
      </c>
    </row>
    <row r="30" ht="30.0" customHeight="1">
      <c r="A30" s="1"/>
      <c r="B30" s="91">
        <v>24.0</v>
      </c>
      <c r="C30" s="92">
        <f>'Panel de Control'!C7-('Panel de Control'!C8-24)*7</f>
        <v>45999</v>
      </c>
      <c r="D30" s="36" t="s">
        <v>179</v>
      </c>
      <c r="E30" s="93" t="s">
        <v>180</v>
      </c>
      <c r="F30" s="94" t="s">
        <v>181</v>
      </c>
      <c r="G30" s="95" t="s">
        <v>179</v>
      </c>
    </row>
    <row r="31" ht="15.75" customHeight="1">
      <c r="A31" s="1"/>
    </row>
    <row r="32" ht="21.75" customHeight="1">
      <c r="A32" s="1"/>
      <c r="B32" s="70" t="s">
        <v>182</v>
      </c>
    </row>
    <row r="33" ht="15.75" customHeight="1">
      <c r="A33" s="1"/>
    </row>
    <row r="34" ht="15.75" customHeight="1">
      <c r="A34" s="1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2:G2"/>
    <mergeCell ref="B3:G3"/>
    <mergeCell ref="B5:G5"/>
    <mergeCell ref="B32:G32"/>
  </mergeCells>
  <conditionalFormatting sqref="G7:G30">
    <cfRule type="cellIs" dxfId="2" priority="1" operator="equal">
      <formula>"✅ Listo"</formula>
    </cfRule>
  </conditionalFormatting>
  <conditionalFormatting sqref="G7:G30">
    <cfRule type="cellIs" dxfId="3" priority="2" operator="equal">
      <formula>"🔴 Atrasado"</formula>
    </cfRule>
  </conditionalFormatting>
  <conditionalFormatting sqref="G7:G30">
    <cfRule type="cellIs" dxfId="4" priority="3" operator="equal">
      <formula>"⚠️ En riesgo"</formula>
    </cfRule>
  </conditionalFormatting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2026-06-02T20:59:41Z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