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 de Control" sheetId="1" state="visible" r:id="rId3"/>
    <sheet name="Calendario LATAM" sheetId="2" state="visible" r:id="rId4"/>
    <sheet name="Cronogram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<sst xmlns="http://schemas.openxmlformats.org/spreadsheetml/2006/main" count="401" uniqueCount="183">
  <si>
    <t xml:space="preserve">Calendario de Colección · Stitch Pro</t>
  </si>
  <si>
    <t xml:space="preserve">Ingresa tu fecha de lanzamiento → tu cronograma aparece automáticamente</t>
  </si>
  <si>
    <t xml:space="preserve">¿CUÁNDO Y CÓMO LANZAS?</t>
  </si>
  <si>
    <t xml:space="preserve">FASES DE TU COLECCIÓN</t>
  </si>
  <si>
    <t xml:space="preserve">🔍  Coolhunting e investigación</t>
  </si>
  <si>
    <t xml:space="preserve">📅  Fecha de lanzamiento</t>
  </si>
  <si>
    <t xml:space="preserve">⏱️  Semanas disponibles para desarrollar</t>
  </si>
  <si>
    <t xml:space="preserve">✏️  Diseño y fichas técnicas</t>
  </si>
  <si>
    <t xml:space="preserve">👗  Tipo de colección</t>
  </si>
  <si>
    <t xml:space="preserve">Colección completa</t>
  </si>
  <si>
    <t xml:space="preserve">Opciones: Colección completa / Drop / Básicos</t>
  </si>
  <si>
    <t xml:space="preserve">🧵  Desarrollo de muestra</t>
  </si>
  <si>
    <t xml:space="preserve">DIAGNÓSTICO DE TU CALENDARIO</t>
  </si>
  <si>
    <t xml:space="preserve">🏭  Producción</t>
  </si>
  <si>
    <t xml:space="preserve">Fecha de inicio del proceso</t>
  </si>
  <si>
    <t xml:space="preserve">Semanas disponibles</t>
  </si>
  <si>
    <t xml:space="preserve">📸  Campaña y fotografía</t>
  </si>
  <si>
    <t xml:space="preserve">Tiempo para diseño (sem 1-3)</t>
  </si>
  <si>
    <t xml:space="preserve">Tiempo para producción (sem)</t>
  </si>
  <si>
    <t xml:space="preserve">🚀  Lanzamiento</t>
  </si>
  <si>
    <t xml:space="preserve">Tiempo para campaña (sem)</t>
  </si>
  <si>
    <t xml:space="preserve">Calendario Comercial · Latinoamérica 2025</t>
  </si>
  <si>
    <t xml:space="preserve">Fechas clave para planificar tus colecciones — Colombia · México · Chile · Argentina · Perú</t>
  </si>
  <si>
    <t xml:space="preserve">MES</t>
  </si>
  <si>
    <t xml:space="preserve">FECHA / EVENTO</t>
  </si>
  <si>
    <t xml:space="preserve">🇨🇴 Colombia</t>
  </si>
  <si>
    <t xml:space="preserve">🇲🇽 México</t>
  </si>
  <si>
    <t xml:space="preserve">🇨🇱 Chile</t>
  </si>
  <si>
    <t xml:space="preserve">🇦🇷 Argentina</t>
  </si>
  <si>
    <t xml:space="preserve">🇵🇪 Perú</t>
  </si>
  <si>
    <t xml:space="preserve">RELEVANCIA PARA MODA</t>
  </si>
  <si>
    <t xml:space="preserve">ENE</t>
  </si>
  <si>
    <t xml:space="preserve">Inicio temporada verano CO/MX</t>
  </si>
  <si>
    <t xml:space="preserve">✅</t>
  </si>
  <si>
    <t xml:space="preserve">—</t>
  </si>
  <si>
    <t xml:space="preserve">Lanzar colección veraniega para mercados del trópico</t>
  </si>
  <si>
    <t xml:space="preserve">Pleno verano Chile y Argentina</t>
  </si>
  <si>
    <t xml:space="preserve">Peak de ventas ropa de verano en Cono Sur</t>
  </si>
  <si>
    <t xml:space="preserve">Rebajas post-navidad</t>
  </si>
  <si>
    <t xml:space="preserve">Liquidación — NO lanzar colección nueva esta semana</t>
  </si>
  <si>
    <t xml:space="preserve">Colombiatex (Medellín)</t>
  </si>
  <si>
    <t xml:space="preserve">Feria de textiles — compra de materiales, networking</t>
  </si>
  <si>
    <t xml:space="preserve">FEB</t>
  </si>
  <si>
    <t xml:space="preserve">San Valentín (14 feb)</t>
  </si>
  <si>
    <t xml:space="preserve">Alta demanda accesorios, ropa de regalo, looks de cita</t>
  </si>
  <si>
    <t xml:space="preserve">Carnaval (fecha variable)</t>
  </si>
  <si>
    <t xml:space="preserve">CO/MX — ropa festiva, colores, telas livianas</t>
  </si>
  <si>
    <t xml:space="preserve">Fin temporada verano Cono Sur</t>
  </si>
  <si>
    <t xml:space="preserve">Últimas semanas para vender verano en Chile/Argentina</t>
  </si>
  <si>
    <t xml:space="preserve">MAR</t>
  </si>
  <si>
    <t xml:space="preserve">Día de la Mujer (8 mar)</t>
  </si>
  <si>
    <t xml:space="preserve">Campañas especiales — prendas con mensaje, ediciones limitadas</t>
  </si>
  <si>
    <t xml:space="preserve">Inicio otoño Cono Sur</t>
  </si>
  <si>
    <t xml:space="preserve">Cambio de temporada — transición a prendas de abrigo</t>
  </si>
  <si>
    <t xml:space="preserve">Semana de la Moda Bogotá</t>
  </si>
  <si>
    <t xml:space="preserve">Colombiamoda preview — tendencias para segunda mitad del año</t>
  </si>
  <si>
    <t xml:space="preserve">ABR</t>
  </si>
  <si>
    <t xml:space="preserve">Semana Santa (fecha variable)</t>
  </si>
  <si>
    <t xml:space="preserve">Alto tráfico — ropa de vacaciones, trajes de baño CO/MX</t>
  </si>
  <si>
    <t xml:space="preserve">Día de la Madre México (10 may)</t>
  </si>
  <si>
    <t xml:space="preserve">Preparar inventario — mes de mayor venta del año en MX</t>
  </si>
  <si>
    <t xml:space="preserve">MAY</t>
  </si>
  <si>
    <t xml:space="preserve">Día de la Madre Colombia (2do dom)</t>
  </si>
  <si>
    <t xml:space="preserve">Pico de ventas más alto del año en CO — 3 semanas antes es peak de compras</t>
  </si>
  <si>
    <t xml:space="preserve">Mayor fecha comercial del año en México — ropa, accesorios, regalos</t>
  </si>
  <si>
    <t xml:space="preserve">Inicio temporada invierno CO/MX</t>
  </si>
  <si>
    <t xml:space="preserve">Transición a prendas más abrigadas en climas altos (Bogotá, CDMX)</t>
  </si>
  <si>
    <t xml:space="preserve">JUN</t>
  </si>
  <si>
    <t xml:space="preserve">Inicio invierno Cono Sur</t>
  </si>
  <si>
    <t xml:space="preserve">Peak de abrigos, chaquetas, capas en Chile y Argentina</t>
  </si>
  <si>
    <t xml:space="preserve">Mitad de año — balance</t>
  </si>
  <si>
    <t xml:space="preserve">Evaluar colección, liquidar inventario antes de nueva temporada</t>
  </si>
  <si>
    <t xml:space="preserve">Colombiamoda (Medellín, julio)</t>
  </si>
  <si>
    <t xml:space="preserve">Feria más importante de moda en Colombia — networking, compradores</t>
  </si>
  <si>
    <t xml:space="preserve">JUL</t>
  </si>
  <si>
    <t xml:space="preserve">Colombiamoda (Medellín)</t>
  </si>
  <si>
    <t xml:space="preserve">Presentar colección a compradores nacionales e internacionales</t>
  </si>
  <si>
    <t xml:space="preserve">Vacaciones mitad de año CO/MX</t>
  </si>
  <si>
    <t xml:space="preserve">Ropa de viaje, casual, trajes de baño para destinos de playa</t>
  </si>
  <si>
    <t xml:space="preserve">Intermoda México (Guadalajara)</t>
  </si>
  <si>
    <t xml:space="preserve">Feria de moda México — proveedores, compradores, tendencias</t>
  </si>
  <si>
    <t xml:space="preserve">AGO</t>
  </si>
  <si>
    <t xml:space="preserve">Back to school</t>
  </si>
  <si>
    <t xml:space="preserve">Uniformes, ropa casual juvenil — alta demanda en todos los mercados</t>
  </si>
  <si>
    <t xml:space="preserve">Preparar colección navidad</t>
  </si>
  <si>
    <t xml:space="preserve">⚠️ Si lanzas en noviembre/dic → debes estar produciendo AHORA</t>
  </si>
  <si>
    <t xml:space="preserve">SEP</t>
  </si>
  <si>
    <t xml:space="preserve">Inicio temporada primavera CO/MX</t>
  </si>
  <si>
    <t xml:space="preserve">Colores, florales, telas livianas — preparar lanzamiento</t>
  </si>
  <si>
    <t xml:space="preserve">Inicio primavera Cono Sur</t>
  </si>
  <si>
    <t xml:space="preserve">Fin del invierno — transición a prendas más livianas</t>
  </si>
  <si>
    <t xml:space="preserve">Lanzar campaña para Navidad</t>
  </si>
  <si>
    <t xml:space="preserve">Contenido navideño debe iniciar en septiembre para posicionarse</t>
  </si>
  <si>
    <t xml:space="preserve">OCT</t>
  </si>
  <si>
    <t xml:space="preserve">Halloween (31 oct) — MX/CO</t>
  </si>
  <si>
    <t xml:space="preserve">Ropa temática, accesorios — oportunidad para ediciones limitadas</t>
  </si>
  <si>
    <t xml:space="preserve">Día de Muertos (MX, 1-2 nov)</t>
  </si>
  <si>
    <t xml:space="preserve">Estética especial, florales, colores vibrantes — MX únicamente</t>
  </si>
  <si>
    <t xml:space="preserve">Pre-Black Friday — preparación</t>
  </si>
  <si>
    <t xml:space="preserve">⚠️ Inventario debe estar completo ANTES de esta fecha</t>
  </si>
  <si>
    <t xml:space="preserve">NOV</t>
  </si>
  <si>
    <t xml:space="preserve">Black Friday (último vier nov)</t>
  </si>
  <si>
    <t xml:space="preserve">Mayor pico de ventas online del año — inventario completo indispensable</t>
  </si>
  <si>
    <t xml:space="preserve">Cyber Monday</t>
  </si>
  <si>
    <t xml:space="preserve">Continúa el pico — descuentos en canales digitales</t>
  </si>
  <si>
    <t xml:space="preserve">Inicio temporada navidad</t>
  </si>
  <si>
    <t xml:space="preserve">Ropa de fiesta, looks de cena, gift sets — alta rotación</t>
  </si>
  <si>
    <t xml:space="preserve">DIC</t>
  </si>
  <si>
    <t xml:space="preserve">Novenas / Posadas (1-24 dic)</t>
  </si>
  <si>
    <t xml:space="preserve">CO/MX — ropa festiva, sweaters, looks de reunión familiar</t>
  </si>
  <si>
    <t xml:space="preserve">Navidad (24-25 dic)</t>
  </si>
  <si>
    <t xml:space="preserve">Peak máximo — NO hacer promociones, vender a precio completo</t>
  </si>
  <si>
    <t xml:space="preserve">Año Nuevo (31 dic)</t>
  </si>
  <si>
    <t xml:space="preserve">Ropa de fiesta, lentejuelas, looks de noche — alta demanda</t>
  </si>
  <si>
    <t xml:space="preserve">Post-navidad — planear 2026</t>
  </si>
  <si>
    <t xml:space="preserve">Momento ideal para definir el calendario de la próxima temporada</t>
  </si>
  <si>
    <t xml:space="preserve">✅ = fecha relevante para ese país  ·  Fondo VINO = fecha crítica máxima prioridad  ·  Fondo ROSA = feria o evento de industria</t>
  </si>
  <si>
    <t xml:space="preserve">Cronograma Semana a Semana</t>
  </si>
  <si>
    <t xml:space="preserve">Las fechas se calculan automáticamente desde tu fecha de lanzamiento en Panel de Control</t>
  </si>
  <si>
    <t xml:space="preserve">SEM</t>
  </si>
  <si>
    <t xml:space="preserve">FECHA
INICIO</t>
  </si>
  <si>
    <t xml:space="preserve">FASE</t>
  </si>
  <si>
    <t xml:space="preserve">TAREA PRINCIPAL</t>
  </si>
  <si>
    <t xml:space="preserve">ENTREGABLE CLAVE</t>
  </si>
  <si>
    <t xml:space="preserve">ESTADO</t>
  </si>
  <si>
    <t xml:space="preserve">🔍 Coolhunting</t>
  </si>
  <si>
    <t xml:space="preserve">Investigación de tendencias y referentes de la temporada</t>
  </si>
  <si>
    <t xml:space="preserve">Moodboard de tendencias aprobado</t>
  </si>
  <si>
    <t xml:space="preserve">Pendiente</t>
  </si>
  <si>
    <t xml:space="preserve">Análisis de competencia y posicionamiento de precio</t>
  </si>
  <si>
    <t xml:space="preserve">Benchmark de precios y referencias</t>
  </si>
  <si>
    <t xml:space="preserve">Definir la historia de la colección y naming</t>
  </si>
  <si>
    <t xml:space="preserve">Brief creativo de la colección</t>
  </si>
  <si>
    <t xml:space="preserve">✏️ Diseño</t>
  </si>
  <si>
    <t xml:space="preserve">Sketches iniciales y selección de siluetas</t>
  </si>
  <si>
    <t xml:space="preserve">Al menos 15 sketches para revisión</t>
  </si>
  <si>
    <t xml:space="preserve">Selección de paleta de color y materiales</t>
  </si>
  <si>
    <t xml:space="preserve">Carta de color y listado de telas confirmado</t>
  </si>
  <si>
    <t xml:space="preserve">Diseño final y edición de la colección</t>
  </si>
  <si>
    <t xml:space="preserve">Colección editada — máximo 15 referencias</t>
  </si>
  <si>
    <t xml:space="preserve">📋 Fichas técnicas</t>
  </si>
  <si>
    <t xml:space="preserve">Elaboración de fichas técnicas por prenda</t>
  </si>
  <si>
    <t xml:space="preserve">Fichas técnicas 100% completas enviadas al taller</t>
  </si>
  <si>
    <t xml:space="preserve">Cotización con taller y proveedores de tela</t>
  </si>
  <si>
    <t xml:space="preserve">Cotizaciones recibidas y proveedor seleccionado</t>
  </si>
  <si>
    <t xml:space="preserve">🧵 Muestra</t>
  </si>
  <si>
    <t xml:space="preserve">Compra de telas para muestra y entrega al taller</t>
  </si>
  <si>
    <t xml:space="preserve">Telas en el taller — confirmación por escrito</t>
  </si>
  <si>
    <t xml:space="preserve">Seguimiento de avance de muestra con el taller</t>
  </si>
  <si>
    <t xml:space="preserve">Primer avance fotográfico de la muestra</t>
  </si>
  <si>
    <t xml:space="preserve">Primer fitting — prueba en cuerpo real</t>
  </si>
  <si>
    <t xml:space="preserve">Lista de correcciones del fitting</t>
  </si>
  <si>
    <t xml:space="preserve">Correcciones de muestra y segundo fitting</t>
  </si>
  <si>
    <t xml:space="preserve">Muestra aprobada ✅ — autorizar producción</t>
  </si>
  <si>
    <t xml:space="preserve">🏭 Producción</t>
  </si>
  <si>
    <t xml:space="preserve">Compra de telas y materiales para producción total</t>
  </si>
  <si>
    <t xml:space="preserve">Orden de compra confirmada con proveedor</t>
  </si>
  <si>
    <t xml:space="preserve">Inicio de producción en taller</t>
  </si>
  <si>
    <t xml:space="preserve">Contrato / acuerdo por escrito con el taller firmado</t>
  </si>
  <si>
    <t xml:space="preserve">Control de calidad a mitad de producción</t>
  </si>
  <si>
    <t xml:space="preserve">Revisión del 50% de prendas producidas</t>
  </si>
  <si>
    <t xml:space="preserve">Seguimiento final de producción</t>
  </si>
  <si>
    <t xml:space="preserve">Fecha de entrega confirmada con el taller</t>
  </si>
  <si>
    <t xml:space="preserve">Recibo de producción y control de calidad final</t>
  </si>
  <si>
    <t xml:space="preserve">100% de prendas revisadas y aprobadas</t>
  </si>
  <si>
    <t xml:space="preserve">📸 Campaña</t>
  </si>
  <si>
    <t xml:space="preserve">Planeación de sesión fotográfica — referencias y looks</t>
  </si>
  <si>
    <t xml:space="preserve">Plan de sesión aprobado — modelo, locación, looks</t>
  </si>
  <si>
    <t xml:space="preserve">Sesión fotográfica de producto y campaña</t>
  </si>
  <si>
    <t xml:space="preserve">Fotos de producto + campaña entregadas por fotógrafa</t>
  </si>
  <si>
    <t xml:space="preserve">Edición de fotos y creación de contenido para redes</t>
  </si>
  <si>
    <t xml:space="preserve">Banco de contenido para 4 semanas listo</t>
  </si>
  <si>
    <t xml:space="preserve">📢 Lanzamiento</t>
  </si>
  <si>
    <t xml:space="preserve">Configurar tienda online y cargar producto</t>
  </si>
  <si>
    <t xml:space="preserve">Tienda lista — precios, fotos, descripciones completas</t>
  </si>
  <si>
    <t xml:space="preserve">Campaña de expectativa y pre-venta</t>
  </si>
  <si>
    <t xml:space="preserve">Publicaciones de pre-lanzamiento activas</t>
  </si>
  <si>
    <t xml:space="preserve">Revisión final — inventario, empaque y logística</t>
  </si>
  <si>
    <t xml:space="preserve">Inventario contado, empaque listo, mensajería confirmada</t>
  </si>
  <si>
    <t xml:space="preserve">🚀 LANZAMIENTO</t>
  </si>
  <si>
    <t xml:space="preserve">¡Lanzamiento oficial de la colección!</t>
  </si>
  <si>
    <t xml:space="preserve">Colección disponible para el público ✅</t>
  </si>
  <si>
    <t xml:space="preserve">En la columna ESTADO puedes escribir: ✅ Listo / ⚠️ En riesgo / 🔴 Atrasado / En curso — el color cambia automáticamente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</si>
</sst>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dd\ mmm"/>
    <numFmt numFmtId="167" formatCode="dd\ mmm\ yyyy"/>
    <numFmt numFmtId="168" formatCode="#,##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7D2D2D"/>
      <name val="Arial"/>
      <family val="0"/>
      <charset val="1"/>
    </font>
    <font>
      <i val="true"/>
      <sz val="10"/>
      <color rgb="FFA0A0A0"/>
      <name val="Arial"/>
      <family val="0"/>
      <charset val="1"/>
    </font>
    <font>
      <b val="true"/>
      <sz val="10"/>
      <color rgb="FF7D2D2D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4A4A4A"/>
      <name val="Arial"/>
      <family val="0"/>
      <charset val="1"/>
    </font>
    <font>
      <b val="true"/>
      <sz val="11"/>
      <color rgb="FF4A4A4A"/>
      <name val="Arial"/>
      <family val="0"/>
      <charset val="1"/>
    </font>
    <font>
      <b val="true"/>
      <sz val="13"/>
      <color rgb="FF1A56A0"/>
      <name val="Arial"/>
      <family val="0"/>
      <charset val="1"/>
    </font>
    <font>
      <sz val="9"/>
      <color rgb="FFA0A0A0"/>
      <name val="Arial"/>
      <family val="0"/>
      <charset val="1"/>
    </font>
    <font>
      <b val="true"/>
      <sz val="11"/>
      <color rgb="FF1A56A0"/>
      <name val="Arial"/>
      <family val="0"/>
      <charset val="1"/>
    </font>
    <font>
      <i val="true"/>
      <sz val="8"/>
      <color rgb="FFA0A0A0"/>
      <name val="Arial"/>
      <family val="0"/>
      <charset val="1"/>
    </font>
    <font>
      <sz val="10"/>
      <color rgb="FF4A4A4A"/>
      <name val="Arial"/>
      <family val="0"/>
      <charset val="1"/>
    </font>
    <font>
      <b val="true"/>
      <sz val="11"/>
      <color rgb="FF7D2D2D"/>
      <name val="Arial"/>
      <family val="0"/>
      <charset val="1"/>
    </font>
    <font>
      <b val="true"/>
      <sz val="9"/>
      <color rgb="FF7D2D2D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B5E20"/>
      <name val="Arial"/>
      <family val="0"/>
      <charset val="1"/>
    </font>
    <font>
      <sz val="10"/>
      <color rgb="FFA0A0A0"/>
      <name val="Arial"/>
      <family val="0"/>
      <charset val="1"/>
    </font>
    <font>
      <i val="true"/>
      <sz val="9"/>
      <color rgb="FF4A4A4A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0"/>
      <color rgb="FFA0A0A0"/>
      <name val="Arial"/>
      <family val="0"/>
      <charset val="1"/>
    </font>
    <font>
      <sz val="9"/>
      <color rgb="FF4A4A4A"/>
      <name val="Arial"/>
      <family val="0"/>
      <charset val="1"/>
    </font>
    <font>
      <i val="true"/>
      <sz val="9"/>
      <color rgb="FFA0A0A0"/>
      <name val="Arial"/>
      <family val="0"/>
      <charset val="1"/>
    </font>
    <font>
      <b val="true"/>
      <sz val="10"/>
      <color rgb="FF4A4A4A"/>
      <name val="Arial"/>
      <family val="0"/>
      <charset val="1"/>
    </font>
    <font>
      <sz val="9"/>
      <color rgb="FF7D2D2D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9D9D9"/>
        <bgColor rgb="FFE8E8E8"/>
      </patternFill>
    </fill>
    <fill>
      <patternFill patternType="solid">
        <fgColor rgb="FF7D2D2D"/>
        <bgColor rgb="FF993366"/>
      </patternFill>
    </fill>
    <fill>
      <patternFill patternType="solid">
        <fgColor rgb="FFF5F5F5"/>
        <bgColor rgb="FFFFFFFF"/>
      </patternFill>
    </fill>
    <fill>
      <patternFill patternType="solid">
        <fgColor rgb="FFF9F0C7"/>
        <bgColor rgb="FFFFF3CD"/>
      </patternFill>
    </fill>
    <fill>
      <patternFill patternType="solid">
        <fgColor rgb="FFF0E49A"/>
        <bgColor rgb="FFF9F0C7"/>
      </patternFill>
    </fill>
    <fill>
      <patternFill patternType="solid">
        <fgColor rgb="FF2C2C2C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8E8E8"/>
      </left>
      <right/>
      <top style="thin">
        <color rgb="FFE8E8E8"/>
      </top>
      <bottom style="thin">
        <color rgb="FFE8E8E8"/>
      </bottom>
      <diagonal/>
    </border>
    <border diagonalUp="false" diagonalDown="false"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2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2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6" fontId="11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3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6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5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8" fontId="15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7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6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7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7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b val="1"/>
        <color rgb="FFFFFFFF"/>
        <sz val="11"/>
      </font>
      <fill>
        <patternFill>
          <bgColor rgb="FF7D2D2D"/>
        </patternFill>
      </fill>
    </dxf>
    <dxf>
      <font>
        <b val="1"/>
        <color rgb="FF1B5E20"/>
        <sz val="11"/>
      </font>
      <fill>
        <patternFill>
          <bgColor rgb="FFC8E6C9"/>
        </patternFill>
      </fill>
    </dxf>
    <dxf>
      <font>
        <b val="1"/>
        <color rgb="FF1B5E20"/>
      </font>
      <fill>
        <patternFill>
          <bgColor rgb="FFC8E6C9"/>
        </patternFill>
      </fill>
    </dxf>
    <dxf>
      <font>
        <b val="1"/>
        <color rgb="FFFFFFFF"/>
      </font>
      <fill>
        <patternFill>
          <bgColor rgb="FF7D2D2D"/>
        </patternFill>
      </fill>
    </dxf>
    <dxf>
      <font>
        <b val="1"/>
        <color rgb="FF2C2C2C"/>
      </font>
      <fill>
        <patternFill>
          <bgColor rgb="FFFFF3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F5F5F5"/>
      <rgbColor rgb="FF660066"/>
      <rgbColor rgb="FFFF8080"/>
      <rgbColor rgb="FF1A56A0"/>
      <rgbColor rgb="FFF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8E6C9"/>
      <rgbColor rgb="FFF9F0C7"/>
      <rgbColor rgb="FF99CCFF"/>
      <rgbColor rgb="FFFF99CC"/>
      <rgbColor rgb="FFCC99FF"/>
      <rgbColor rgb="FFF0E49A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4A4A4A"/>
      <rgbColor rgb="FF7D2D2D"/>
      <rgbColor rgb="FF993366"/>
      <rgbColor rgb="FF333399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9D9D9"/>
    <pageSetUpPr fitToPage="false"/>
  </sheetPr>
  <dimension ref="A1:F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6"/>
    <col collapsed="false" customWidth="true" hidden="false" outlineLevel="0" max="3" min="3" style="1" width="18"/>
    <col collapsed="false" customWidth="true" hidden="false" outlineLevel="0" max="4" min="4" style="1" width="4"/>
    <col collapsed="false" customWidth="true" hidden="false" outlineLevel="0" max="5" min="5" style="1" width="26"/>
    <col collapsed="false" customWidth="true" hidden="false" outlineLevel="0" max="6" min="6" style="1" width="18"/>
  </cols>
  <sheetData>
    <row r="1" customFormat="false" ht="12" hidden="false" customHeight="true" outlineLevel="0" collapsed="false">
      <c r="A1" s="2"/>
    </row>
    <row r="2" customFormat="false" ht="55.5" hidden="false" customHeight="true" outlineLevel="0" collapsed="false">
      <c r="A2" s="2"/>
      <c r="B2" s="3" t="s">
        <v>0</v>
      </c>
      <c r="C2" s="3"/>
      <c r="D2" s="3"/>
      <c r="E2" s="3"/>
      <c r="F2" s="3"/>
    </row>
    <row r="3" customFormat="false" ht="25.5" hidden="false" customHeight="true" outlineLevel="0" collapsed="false">
      <c r="A3" s="2"/>
      <c r="B3" s="4" t="s">
        <v>1</v>
      </c>
      <c r="C3" s="4"/>
      <c r="D3" s="4"/>
      <c r="E3" s="4"/>
      <c r="F3" s="4"/>
    </row>
    <row r="4" customFormat="false" ht="4.5" hidden="false" customHeight="true" outlineLevel="0" collapsed="false">
      <c r="A4" s="2"/>
      <c r="B4" s="5"/>
      <c r="C4" s="5"/>
      <c r="D4" s="5"/>
      <c r="E4" s="5"/>
      <c r="F4" s="5"/>
    </row>
    <row r="5" customFormat="false" ht="27.75" hidden="false" customHeight="true" outlineLevel="0" collapsed="false">
      <c r="A5" s="2"/>
      <c r="B5" s="6" t="s">
        <v>2</v>
      </c>
      <c r="C5" s="6"/>
      <c r="E5" s="7" t="s">
        <v>3</v>
      </c>
      <c r="F5" s="7"/>
    </row>
    <row r="6" customFormat="false" ht="21.75" hidden="false" customHeight="true" outlineLevel="0" collapsed="false">
      <c r="A6" s="2"/>
      <c r="E6" s="8" t="s">
        <v>4</v>
      </c>
      <c r="F6" s="9"/>
    </row>
    <row r="7" customFormat="false" ht="24" hidden="false" customHeight="true" outlineLevel="0" collapsed="false">
      <c r="A7" s="2"/>
      <c r="B7" s="10" t="s">
        <v>5</v>
      </c>
      <c r="C7" s="11" t="n">
        <v>45901</v>
      </c>
      <c r="E7" s="12" t="n">
        <f aca="false">C7-(C8*7)</f>
        <v>45789</v>
      </c>
      <c r="F7" s="13" t="n">
        <f aca="false">C7-(C8*7)+(MIN(C8*0.15,3)*7)-1</f>
        <v>45804.8</v>
      </c>
    </row>
    <row r="8" customFormat="false" ht="21.75" hidden="false" customHeight="true" outlineLevel="0" collapsed="false">
      <c r="A8" s="2"/>
      <c r="B8" s="10" t="s">
        <v>6</v>
      </c>
      <c r="C8" s="14" t="n">
        <v>16</v>
      </c>
      <c r="E8" s="15" t="s">
        <v>7</v>
      </c>
      <c r="F8" s="16"/>
    </row>
    <row r="9" customFormat="false" ht="24" hidden="false" customHeight="true" outlineLevel="0" collapsed="false">
      <c r="A9" s="2"/>
      <c r="B9" s="10" t="s">
        <v>8</v>
      </c>
      <c r="C9" s="17" t="s">
        <v>9</v>
      </c>
      <c r="D9" s="18" t="s">
        <v>10</v>
      </c>
      <c r="E9" s="19" t="n">
        <f aca="false">C7-(C8*7)+(MIN(C8*0.15,3)*7)</f>
        <v>45805.8</v>
      </c>
      <c r="F9" s="20" t="n">
        <f aca="false">C7-(C8*7)+(MIN(C8*0.3,6)*7)-1</f>
        <v>45821.6</v>
      </c>
    </row>
    <row r="10" customFormat="false" ht="21.75" hidden="false" customHeight="true" outlineLevel="0" collapsed="false">
      <c r="A10" s="2"/>
      <c r="E10" s="21" t="s">
        <v>11</v>
      </c>
      <c r="F10" s="22"/>
    </row>
    <row r="11" customFormat="false" ht="24" hidden="false" customHeight="true" outlineLevel="0" collapsed="false">
      <c r="A11" s="2"/>
      <c r="B11" s="6" t="s">
        <v>12</v>
      </c>
      <c r="C11" s="6"/>
      <c r="E11" s="23" t="n">
        <f aca="false">C7-(C8*7)+(MIN(C8*0.3,6)*7)</f>
        <v>45822.6</v>
      </c>
      <c r="F11" s="24" t="n">
        <f aca="false">C7-(C8*7)+(MIN(C8*0.5,9)*7)-1</f>
        <v>45844</v>
      </c>
    </row>
    <row r="12" customFormat="false" ht="21.75" hidden="false" customHeight="true" outlineLevel="0" collapsed="false">
      <c r="A12" s="2"/>
      <c r="E12" s="25" t="s">
        <v>13</v>
      </c>
      <c r="F12" s="26"/>
    </row>
    <row r="13" customFormat="false" ht="24" hidden="false" customHeight="true" outlineLevel="0" collapsed="false">
      <c r="A13" s="2"/>
      <c r="B13" s="27" t="s">
        <v>14</v>
      </c>
      <c r="C13" s="28" t="n">
        <f aca="false">C7-(C8*7)</f>
        <v>45789</v>
      </c>
      <c r="E13" s="29" t="n">
        <f aca="false">C7-(C8*7)+(MIN(C8*0.5,9)*7)</f>
        <v>45845</v>
      </c>
      <c r="F13" s="30" t="n">
        <f aca="false">C7-(C8*7)+(MIN(C8*0.75,14)*7)-1</f>
        <v>45872</v>
      </c>
    </row>
    <row r="14" customFormat="false" ht="21.75" hidden="false" customHeight="true" outlineLevel="0" collapsed="false">
      <c r="A14" s="2"/>
      <c r="B14" s="27" t="s">
        <v>15</v>
      </c>
      <c r="C14" s="31" t="n">
        <f aca="false">C8</f>
        <v>16</v>
      </c>
      <c r="E14" s="8" t="s">
        <v>16</v>
      </c>
      <c r="F14" s="9"/>
    </row>
    <row r="15" customFormat="false" ht="24" hidden="false" customHeight="true" outlineLevel="0" collapsed="false">
      <c r="A15" s="2"/>
      <c r="B15" s="32" t="s">
        <v>17</v>
      </c>
      <c r="C15" s="33" t="n">
        <f aca="false">MIN(C8*0.2,4)</f>
        <v>3.2</v>
      </c>
      <c r="E15" s="12" t="n">
        <f aca="false">C7-(C8*7)+(MIN(C8*0.75,14)*7)</f>
        <v>45873</v>
      </c>
      <c r="F15" s="13" t="n">
        <f aca="false">C7-15</f>
        <v>45886</v>
      </c>
    </row>
    <row r="16" customFormat="false" ht="21.75" hidden="false" customHeight="true" outlineLevel="0" collapsed="false">
      <c r="A16" s="2"/>
      <c r="B16" s="32" t="s">
        <v>18</v>
      </c>
      <c r="C16" s="33" t="n">
        <f aca="false">MIN(C8*0.35,8)</f>
        <v>5.6</v>
      </c>
      <c r="E16" s="34" t="s">
        <v>19</v>
      </c>
      <c r="F16" s="35"/>
    </row>
    <row r="17" customFormat="false" ht="24" hidden="false" customHeight="true" outlineLevel="0" collapsed="false">
      <c r="A17" s="2"/>
      <c r="B17" s="27" t="s">
        <v>20</v>
      </c>
      <c r="C17" s="31" t="n">
        <f aca="false">MIN(C8*0.2,4)</f>
        <v>3.2</v>
      </c>
      <c r="E17" s="36" t="n">
        <f aca="false">C7</f>
        <v>45901</v>
      </c>
      <c r="F17" s="37" t="n">
        <f aca="false">C7</f>
        <v>45901</v>
      </c>
    </row>
    <row r="18" customFormat="false" ht="7.5" hidden="false" customHeight="true" outlineLevel="0" collapsed="false">
      <c r="A18" s="2"/>
    </row>
    <row r="19" customFormat="false" ht="37.5" hidden="false" customHeight="true" outlineLevel="0" collapsed="false">
      <c r="A19" s="2"/>
      <c r="B19" s="38" t="str">
        <f aca="false">IF(C8&gt;=20,"✅ Tiempo ideal — proceso completo sin presión",IF(C8&gt;=14,"🟡 Tiempo ajustado — algunas etapas comprimidas",IF(C8&gt;=8,"⚠️ Tiempo mínimo — prioriza muestra y producción","🔴 Tiempo insuficiente — considera ajustar fecha de lanzamiento")))</f>
        <v>🟡 Tiempo ajustado — algunas etapas comprimidas</v>
      </c>
      <c r="C19" s="38"/>
    </row>
    <row r="20" customFormat="false" ht="4.5" hidden="false" customHeight="true" outlineLevel="0" collapsed="false">
      <c r="A20" s="2"/>
      <c r="B20" s="39"/>
      <c r="C20" s="39"/>
      <c r="D20" s="39"/>
      <c r="E20" s="39"/>
      <c r="F20" s="39"/>
    </row>
    <row r="21" customFormat="false" ht="15" hidden="false" customHeight="true" outlineLevel="0" collapsed="false">
      <c r="A21" s="2"/>
    </row>
    <row r="22" customFormat="false" ht="15" hidden="false" customHeight="true" outlineLevel="0" collapsed="false">
      <c r="A22" s="2"/>
    </row>
    <row r="23" customFormat="false" ht="15" hidden="false" customHeight="true" outlineLevel="0" collapsed="false">
      <c r="A23" s="2"/>
    </row>
    <row r="24" customFormat="false" ht="15" hidden="false" customHeight="true" outlineLevel="0" collapsed="false">
      <c r="A24" s="2"/>
    </row>
    <row r="25" customFormat="false" ht="15" hidden="false" customHeight="true" outlineLevel="0" collapsed="false">
      <c r="A25" s="2"/>
    </row>
    <row r="26" customFormat="false" ht="15" hidden="false" customHeight="true" outlineLevel="0" collapsed="false">
      <c r="A26" s="2"/>
    </row>
    <row r="27" customFormat="false" ht="15" hidden="false" customHeight="true" outlineLevel="0" collapsed="false">
      <c r="A27" s="2"/>
    </row>
    <row r="28" customFormat="false" ht="15" hidden="false" customHeight="true" outlineLevel="0" collapsed="false">
      <c r="A28" s="2"/>
    </row>
    <row r="29" customFormat="false" ht="15" hidden="false" customHeight="true" outlineLevel="0" collapsed="false">
      <c r="A29" s="2"/>
    </row>
    <row r="30" customFormat="false" ht="15" hidden="false" customHeight="true" outlineLevel="0" collapsed="false">
      <c r="A30" s="2"/>
    </row>
    <row r="31" customFormat="false" ht="15" hidden="false" customHeight="true" outlineLevel="0" collapsed="false">
      <c r="A31" s="2"/>
    </row>
    <row r="32" customFormat="false" ht="15" hidden="false" customHeight="true" outlineLevel="0" collapsed="false">
      <c r="A32" s="2"/>
    </row>
    <row r="33" customFormat="false" ht="15" hidden="false" customHeight="true" outlineLevel="0" collapsed="false">
      <c r="A33" s="2"/>
    </row>
    <row r="34" customFormat="false" ht="15" hidden="false" customHeight="true" outlineLevel="0" collapsed="false">
      <c r="A34" s="2"/>
    </row>
    <row r="35" customFormat="false" ht="15" hidden="false" customHeight="true" outlineLevel="0" collapsed="false">
      <c r="A35" s="2"/>
    </row>
    <row r="36" customFormat="false" ht="15" hidden="false" customHeight="true" outlineLevel="0" collapsed="false">
      <c r="A36" s="2"/>
    </row>
    <row r="37" customFormat="false" ht="15" hidden="false" customHeight="true" outlineLevel="0" collapsed="false">
      <c r="A37" s="2"/>
    </row>
    <row r="38" customFormat="false" ht="15" hidden="false" customHeight="true" outlineLevel="0" collapsed="false">
      <c r="A38" s="2"/>
    </row>
    <row r="39" customFormat="false" ht="15" hidden="false" customHeight="true" outlineLevel="0" collapsed="false">
      <c r="A39" s="2"/>
    </row>
    <row r="40" customFormat="false" ht="15" hidden="false" customHeight="true" outlineLevel="0" collapsed="false">
      <c r="A40" s="2"/>
    </row>
    <row r="41" customFormat="false" ht="15" hidden="false" customHeight="true" outlineLevel="0" collapsed="false">
      <c r="A41" s="2"/>
    </row>
    <row r="42" customFormat="false" ht="15" hidden="false" customHeight="true" outlineLevel="0" collapsed="false">
      <c r="A42" s="2"/>
    </row>
    <row r="43" customFormat="false" ht="15" hidden="false" customHeight="true" outlineLevel="0" collapsed="false">
      <c r="A43" s="2"/>
    </row>
    <row r="44" customFormat="false" ht="15" hidden="false" customHeight="true" outlineLevel="0" collapsed="false">
      <c r="A44" s="2"/>
    </row>
    <row r="45" customFormat="false" ht="15" hidden="false" customHeight="true" outlineLevel="0" collapsed="false">
      <c r="A45" s="2"/>
    </row>
    <row r="46" customFormat="false" ht="15" hidden="false" customHeight="true" outlineLevel="0" collapsed="false">
      <c r="A46" s="2"/>
    </row>
    <row r="47" customFormat="false" ht="15" hidden="false" customHeight="true" outlineLevel="0" collapsed="false">
      <c r="A47" s="2"/>
    </row>
    <row r="48" customFormat="false" ht="15" hidden="false" customHeight="true" outlineLevel="0" collapsed="false">
      <c r="A48" s="2"/>
    </row>
    <row r="49" customFormat="false" ht="15" hidden="false" customHeight="true" outlineLevel="0" collapsed="false">
      <c r="A49" s="2"/>
    </row>
  </sheetData>
  <mergeCells count="6">
    <mergeCell ref="B2:F2"/>
    <mergeCell ref="B3:F3"/>
    <mergeCell ref="B5:C5"/>
    <mergeCell ref="E5:F5"/>
    <mergeCell ref="B11:C11"/>
    <mergeCell ref="B19:C19"/>
  </mergeCells>
  <conditionalFormatting sqref="B19:C19">
    <cfRule type="expression" priority="2" aboveAverage="0" equalAverage="0" bottom="0" percent="0" rank="0" text="" dxfId="0">
      <formula>C8&lt;8</formula>
    </cfRule>
    <cfRule type="expression" priority="3" aboveAverage="0" equalAverage="0" bottom="0" percent="0" rank="0" text="" dxfId="1">
      <formula>AND(C8&gt;=20,C8&lt;200)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9F0C7"/>
    <pageSetUpPr fitToPage="false"/>
  </sheetPr>
  <dimension ref="A1:I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6"/>
    <col collapsed="false" customWidth="true" hidden="false" outlineLevel="0" max="3" min="3" style="1" width="22"/>
    <col collapsed="false" customWidth="true" hidden="false" outlineLevel="0" max="8" min="4" style="1" width="12"/>
    <col collapsed="false" customWidth="true" hidden="false" outlineLevel="0" max="9" min="9" style="1" width="18"/>
  </cols>
  <sheetData>
    <row r="1" customFormat="false" ht="12" hidden="false" customHeight="true" outlineLevel="0" collapsed="false">
      <c r="A1" s="2"/>
    </row>
    <row r="2" customFormat="false" ht="55.5" hidden="false" customHeight="true" outlineLevel="0" collapsed="false">
      <c r="A2" s="2"/>
      <c r="B2" s="3" t="s">
        <v>21</v>
      </c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2"/>
      <c r="B3" s="4" t="s">
        <v>22</v>
      </c>
      <c r="C3" s="4"/>
      <c r="D3" s="4"/>
      <c r="E3" s="4"/>
      <c r="F3" s="4"/>
      <c r="G3" s="4"/>
      <c r="H3" s="4"/>
      <c r="I3" s="4"/>
    </row>
    <row r="4" customFormat="false" ht="4.5" hidden="false" customHeight="true" outlineLevel="0" collapsed="false">
      <c r="A4" s="2"/>
      <c r="B4" s="5"/>
      <c r="C4" s="5"/>
      <c r="D4" s="5"/>
      <c r="E4" s="5"/>
      <c r="F4" s="5"/>
      <c r="G4" s="5"/>
      <c r="H4" s="5"/>
      <c r="I4" s="5"/>
    </row>
    <row r="5" customFormat="false" ht="31.5" hidden="false" customHeight="true" outlineLevel="0" collapsed="false">
      <c r="A5" s="40"/>
      <c r="B5" s="41" t="s">
        <v>23</v>
      </c>
      <c r="C5" s="41" t="s">
        <v>24</v>
      </c>
      <c r="D5" s="41" t="s">
        <v>25</v>
      </c>
      <c r="E5" s="41" t="s">
        <v>26</v>
      </c>
      <c r="F5" s="41" t="s">
        <v>27</v>
      </c>
      <c r="G5" s="41" t="s">
        <v>28</v>
      </c>
      <c r="H5" s="41" t="s">
        <v>29</v>
      </c>
      <c r="I5" s="41" t="s">
        <v>30</v>
      </c>
    </row>
    <row r="6" customFormat="false" ht="25.5" hidden="false" customHeight="true" outlineLevel="0" collapsed="false">
      <c r="A6" s="2"/>
      <c r="B6" s="42" t="s">
        <v>31</v>
      </c>
      <c r="C6" s="43" t="s">
        <v>32</v>
      </c>
      <c r="D6" s="44" t="s">
        <v>33</v>
      </c>
      <c r="E6" s="44" t="s">
        <v>33</v>
      </c>
      <c r="F6" s="45" t="s">
        <v>34</v>
      </c>
      <c r="G6" s="45" t="s">
        <v>34</v>
      </c>
      <c r="H6" s="44" t="s">
        <v>33</v>
      </c>
      <c r="I6" s="46" t="s">
        <v>35</v>
      </c>
    </row>
    <row r="7" customFormat="false" ht="25.5" hidden="false" customHeight="true" outlineLevel="0" collapsed="false">
      <c r="A7" s="2"/>
      <c r="B7" s="47"/>
      <c r="C7" s="43" t="s">
        <v>36</v>
      </c>
      <c r="D7" s="45" t="s">
        <v>34</v>
      </c>
      <c r="E7" s="45" t="s">
        <v>34</v>
      </c>
      <c r="F7" s="44" t="s">
        <v>33</v>
      </c>
      <c r="G7" s="44" t="s">
        <v>33</v>
      </c>
      <c r="H7" s="45" t="s">
        <v>34</v>
      </c>
      <c r="I7" s="46" t="s">
        <v>37</v>
      </c>
    </row>
    <row r="8" customFormat="false" ht="25.5" hidden="false" customHeight="true" outlineLevel="0" collapsed="false">
      <c r="A8" s="2"/>
      <c r="B8" s="48"/>
      <c r="C8" s="32" t="s">
        <v>38</v>
      </c>
      <c r="D8" s="49" t="s">
        <v>33</v>
      </c>
      <c r="E8" s="49" t="s">
        <v>33</v>
      </c>
      <c r="F8" s="49" t="s">
        <v>33</v>
      </c>
      <c r="G8" s="49" t="s">
        <v>33</v>
      </c>
      <c r="H8" s="49" t="s">
        <v>33</v>
      </c>
      <c r="I8" s="50" t="s">
        <v>39</v>
      </c>
    </row>
    <row r="9" customFormat="false" ht="25.5" hidden="false" customHeight="true" outlineLevel="0" collapsed="false">
      <c r="A9" s="2"/>
      <c r="B9" s="51"/>
      <c r="C9" s="52" t="s">
        <v>40</v>
      </c>
      <c r="D9" s="53" t="s">
        <v>33</v>
      </c>
      <c r="E9" s="54" t="s">
        <v>34</v>
      </c>
      <c r="F9" s="54" t="s">
        <v>34</v>
      </c>
      <c r="G9" s="54" t="s">
        <v>34</v>
      </c>
      <c r="H9" s="54" t="s">
        <v>34</v>
      </c>
      <c r="I9" s="55" t="s">
        <v>41</v>
      </c>
    </row>
    <row r="10" customFormat="false" ht="25.5" hidden="false" customHeight="true" outlineLevel="0" collapsed="false">
      <c r="A10" s="2"/>
      <c r="B10" s="56" t="s">
        <v>42</v>
      </c>
      <c r="C10" s="52" t="s">
        <v>43</v>
      </c>
      <c r="D10" s="53" t="s">
        <v>33</v>
      </c>
      <c r="E10" s="53" t="s">
        <v>33</v>
      </c>
      <c r="F10" s="53" t="s">
        <v>33</v>
      </c>
      <c r="G10" s="53" t="s">
        <v>33</v>
      </c>
      <c r="H10" s="53" t="s">
        <v>33</v>
      </c>
      <c r="I10" s="55" t="s">
        <v>44</v>
      </c>
    </row>
    <row r="11" customFormat="false" ht="25.5" hidden="false" customHeight="true" outlineLevel="0" collapsed="false">
      <c r="A11" s="2"/>
      <c r="B11" s="47"/>
      <c r="C11" s="43" t="s">
        <v>45</v>
      </c>
      <c r="D11" s="44" t="s">
        <v>33</v>
      </c>
      <c r="E11" s="44" t="s">
        <v>33</v>
      </c>
      <c r="F11" s="45" t="s">
        <v>34</v>
      </c>
      <c r="G11" s="45" t="s">
        <v>34</v>
      </c>
      <c r="H11" s="45" t="s">
        <v>34</v>
      </c>
      <c r="I11" s="46" t="s">
        <v>46</v>
      </c>
    </row>
    <row r="12" customFormat="false" ht="25.5" hidden="false" customHeight="true" outlineLevel="0" collapsed="false">
      <c r="A12" s="2"/>
      <c r="B12" s="48"/>
      <c r="C12" s="32" t="s">
        <v>47</v>
      </c>
      <c r="D12" s="57" t="s">
        <v>34</v>
      </c>
      <c r="E12" s="57" t="s">
        <v>34</v>
      </c>
      <c r="F12" s="49" t="s">
        <v>33</v>
      </c>
      <c r="G12" s="49" t="s">
        <v>33</v>
      </c>
      <c r="H12" s="57" t="s">
        <v>34</v>
      </c>
      <c r="I12" s="50" t="s">
        <v>48</v>
      </c>
    </row>
    <row r="13" customFormat="false" ht="25.5" hidden="false" customHeight="true" outlineLevel="0" collapsed="false">
      <c r="A13" s="2"/>
      <c r="B13" s="56" t="s">
        <v>49</v>
      </c>
      <c r="C13" s="52" t="s">
        <v>50</v>
      </c>
      <c r="D13" s="53" t="s">
        <v>33</v>
      </c>
      <c r="E13" s="53" t="s">
        <v>33</v>
      </c>
      <c r="F13" s="53" t="s">
        <v>33</v>
      </c>
      <c r="G13" s="53" t="s">
        <v>33</v>
      </c>
      <c r="H13" s="53" t="s">
        <v>33</v>
      </c>
      <c r="I13" s="55" t="s">
        <v>51</v>
      </c>
    </row>
    <row r="14" customFormat="false" ht="25.5" hidden="false" customHeight="true" outlineLevel="0" collapsed="false">
      <c r="A14" s="2"/>
      <c r="B14" s="48"/>
      <c r="C14" s="32" t="s">
        <v>52</v>
      </c>
      <c r="D14" s="57" t="s">
        <v>34</v>
      </c>
      <c r="E14" s="57" t="s">
        <v>34</v>
      </c>
      <c r="F14" s="49" t="s">
        <v>33</v>
      </c>
      <c r="G14" s="49" t="s">
        <v>33</v>
      </c>
      <c r="H14" s="57" t="s">
        <v>34</v>
      </c>
      <c r="I14" s="50" t="s">
        <v>53</v>
      </c>
    </row>
    <row r="15" customFormat="false" ht="25.5" hidden="false" customHeight="true" outlineLevel="0" collapsed="false">
      <c r="A15" s="2"/>
      <c r="B15" s="51"/>
      <c r="C15" s="52" t="s">
        <v>54</v>
      </c>
      <c r="D15" s="53" t="s">
        <v>33</v>
      </c>
      <c r="E15" s="54" t="s">
        <v>34</v>
      </c>
      <c r="F15" s="54" t="s">
        <v>34</v>
      </c>
      <c r="G15" s="54" t="s">
        <v>34</v>
      </c>
      <c r="H15" s="54" t="s">
        <v>34</v>
      </c>
      <c r="I15" s="55" t="s">
        <v>55</v>
      </c>
    </row>
    <row r="16" customFormat="false" ht="25.5" hidden="false" customHeight="true" outlineLevel="0" collapsed="false">
      <c r="A16" s="2"/>
      <c r="B16" s="42" t="s">
        <v>56</v>
      </c>
      <c r="C16" s="43" t="s">
        <v>57</v>
      </c>
      <c r="D16" s="44" t="s">
        <v>33</v>
      </c>
      <c r="E16" s="44" t="s">
        <v>33</v>
      </c>
      <c r="F16" s="44" t="s">
        <v>33</v>
      </c>
      <c r="G16" s="44" t="s">
        <v>33</v>
      </c>
      <c r="H16" s="44" t="s">
        <v>33</v>
      </c>
      <c r="I16" s="46" t="s">
        <v>58</v>
      </c>
    </row>
    <row r="17" customFormat="false" ht="25.5" hidden="false" customHeight="true" outlineLevel="0" collapsed="false">
      <c r="A17" s="2"/>
      <c r="B17" s="51"/>
      <c r="C17" s="52" t="s">
        <v>59</v>
      </c>
      <c r="D17" s="54" t="s">
        <v>34</v>
      </c>
      <c r="E17" s="53" t="s">
        <v>33</v>
      </c>
      <c r="F17" s="54" t="s">
        <v>34</v>
      </c>
      <c r="G17" s="54" t="s">
        <v>34</v>
      </c>
      <c r="H17" s="54" t="s">
        <v>34</v>
      </c>
      <c r="I17" s="55" t="s">
        <v>60</v>
      </c>
    </row>
    <row r="18" customFormat="false" ht="25.5" hidden="false" customHeight="true" outlineLevel="0" collapsed="false">
      <c r="A18" s="2"/>
      <c r="B18" s="56" t="s">
        <v>61</v>
      </c>
      <c r="C18" s="52" t="s">
        <v>62</v>
      </c>
      <c r="D18" s="53" t="s">
        <v>33</v>
      </c>
      <c r="E18" s="54" t="s">
        <v>34</v>
      </c>
      <c r="F18" s="53" t="s">
        <v>33</v>
      </c>
      <c r="G18" s="53" t="s">
        <v>33</v>
      </c>
      <c r="H18" s="53" t="s">
        <v>33</v>
      </c>
      <c r="I18" s="55" t="s">
        <v>63</v>
      </c>
    </row>
    <row r="19" customFormat="false" ht="25.5" hidden="false" customHeight="true" outlineLevel="0" collapsed="false">
      <c r="A19" s="2"/>
      <c r="B19" s="51"/>
      <c r="C19" s="52" t="s">
        <v>59</v>
      </c>
      <c r="D19" s="54" t="s">
        <v>34</v>
      </c>
      <c r="E19" s="53" t="s">
        <v>33</v>
      </c>
      <c r="F19" s="54" t="s">
        <v>34</v>
      </c>
      <c r="G19" s="54" t="s">
        <v>34</v>
      </c>
      <c r="H19" s="54" t="s">
        <v>34</v>
      </c>
      <c r="I19" s="55" t="s">
        <v>64</v>
      </c>
    </row>
    <row r="20" customFormat="false" ht="25.5" hidden="false" customHeight="true" outlineLevel="0" collapsed="false">
      <c r="A20" s="2"/>
      <c r="B20" s="48"/>
      <c r="C20" s="32" t="s">
        <v>65</v>
      </c>
      <c r="D20" s="49" t="s">
        <v>33</v>
      </c>
      <c r="E20" s="49" t="s">
        <v>33</v>
      </c>
      <c r="F20" s="57" t="s">
        <v>34</v>
      </c>
      <c r="G20" s="57" t="s">
        <v>34</v>
      </c>
      <c r="H20" s="49" t="s">
        <v>33</v>
      </c>
      <c r="I20" s="50" t="s">
        <v>66</v>
      </c>
    </row>
    <row r="21" customFormat="false" ht="25.5" hidden="false" customHeight="true" outlineLevel="0" collapsed="false">
      <c r="A21" s="2"/>
      <c r="B21" s="42" t="s">
        <v>67</v>
      </c>
      <c r="C21" s="43" t="s">
        <v>68</v>
      </c>
      <c r="D21" s="45" t="s">
        <v>34</v>
      </c>
      <c r="E21" s="45" t="s">
        <v>34</v>
      </c>
      <c r="F21" s="44" t="s">
        <v>33</v>
      </c>
      <c r="G21" s="44" t="s">
        <v>33</v>
      </c>
      <c r="H21" s="45" t="s">
        <v>34</v>
      </c>
      <c r="I21" s="46" t="s">
        <v>69</v>
      </c>
    </row>
    <row r="22" customFormat="false" ht="25.5" hidden="false" customHeight="true" outlineLevel="0" collapsed="false">
      <c r="A22" s="2"/>
      <c r="B22" s="48"/>
      <c r="C22" s="32" t="s">
        <v>70</v>
      </c>
      <c r="D22" s="49" t="s">
        <v>33</v>
      </c>
      <c r="E22" s="49" t="s">
        <v>33</v>
      </c>
      <c r="F22" s="49" t="s">
        <v>33</v>
      </c>
      <c r="G22" s="49" t="s">
        <v>33</v>
      </c>
      <c r="H22" s="49" t="s">
        <v>33</v>
      </c>
      <c r="I22" s="50" t="s">
        <v>71</v>
      </c>
    </row>
    <row r="23" customFormat="false" ht="25.5" hidden="false" customHeight="true" outlineLevel="0" collapsed="false">
      <c r="A23" s="2"/>
      <c r="B23" s="51"/>
      <c r="C23" s="52" t="s">
        <v>72</v>
      </c>
      <c r="D23" s="53" t="s">
        <v>33</v>
      </c>
      <c r="E23" s="54" t="s">
        <v>34</v>
      </c>
      <c r="F23" s="54" t="s">
        <v>34</v>
      </c>
      <c r="G23" s="54" t="s">
        <v>34</v>
      </c>
      <c r="H23" s="54" t="s">
        <v>34</v>
      </c>
      <c r="I23" s="55" t="s">
        <v>73</v>
      </c>
    </row>
    <row r="24" customFormat="false" ht="25.5" hidden="false" customHeight="true" outlineLevel="0" collapsed="false">
      <c r="A24" s="2"/>
      <c r="B24" s="56" t="s">
        <v>74</v>
      </c>
      <c r="C24" s="52" t="s">
        <v>75</v>
      </c>
      <c r="D24" s="53" t="s">
        <v>33</v>
      </c>
      <c r="E24" s="54" t="s">
        <v>34</v>
      </c>
      <c r="F24" s="54" t="s">
        <v>34</v>
      </c>
      <c r="G24" s="54" t="s">
        <v>34</v>
      </c>
      <c r="H24" s="54" t="s">
        <v>34</v>
      </c>
      <c r="I24" s="55" t="s">
        <v>76</v>
      </c>
    </row>
    <row r="25" customFormat="false" ht="25.5" hidden="false" customHeight="true" outlineLevel="0" collapsed="false">
      <c r="A25" s="2"/>
      <c r="B25" s="47"/>
      <c r="C25" s="43" t="s">
        <v>77</v>
      </c>
      <c r="D25" s="44" t="s">
        <v>33</v>
      </c>
      <c r="E25" s="44" t="s">
        <v>33</v>
      </c>
      <c r="F25" s="45" t="s">
        <v>34</v>
      </c>
      <c r="G25" s="45" t="s">
        <v>34</v>
      </c>
      <c r="H25" s="44" t="s">
        <v>33</v>
      </c>
      <c r="I25" s="46" t="s">
        <v>78</v>
      </c>
    </row>
    <row r="26" customFormat="false" ht="25.5" hidden="false" customHeight="true" outlineLevel="0" collapsed="false">
      <c r="A26" s="2"/>
      <c r="B26" s="51"/>
      <c r="C26" s="52" t="s">
        <v>79</v>
      </c>
      <c r="D26" s="54" t="s">
        <v>34</v>
      </c>
      <c r="E26" s="53" t="s">
        <v>33</v>
      </c>
      <c r="F26" s="54" t="s">
        <v>34</v>
      </c>
      <c r="G26" s="54" t="s">
        <v>34</v>
      </c>
      <c r="H26" s="54" t="s">
        <v>34</v>
      </c>
      <c r="I26" s="55" t="s">
        <v>80</v>
      </c>
    </row>
    <row r="27" customFormat="false" ht="25.5" hidden="false" customHeight="true" outlineLevel="0" collapsed="false">
      <c r="A27" s="2"/>
      <c r="B27" s="58" t="s">
        <v>81</v>
      </c>
      <c r="C27" s="32" t="s">
        <v>82</v>
      </c>
      <c r="D27" s="49" t="s">
        <v>33</v>
      </c>
      <c r="E27" s="49" t="s">
        <v>33</v>
      </c>
      <c r="F27" s="49" t="s">
        <v>33</v>
      </c>
      <c r="G27" s="49" t="s">
        <v>33</v>
      </c>
      <c r="H27" s="49" t="s">
        <v>33</v>
      </c>
      <c r="I27" s="50" t="s">
        <v>83</v>
      </c>
    </row>
    <row r="28" customFormat="false" ht="25.5" hidden="false" customHeight="true" outlineLevel="0" collapsed="false">
      <c r="A28" s="2"/>
      <c r="B28" s="47"/>
      <c r="C28" s="43" t="s">
        <v>84</v>
      </c>
      <c r="D28" s="44" t="s">
        <v>33</v>
      </c>
      <c r="E28" s="44" t="s">
        <v>33</v>
      </c>
      <c r="F28" s="44" t="s">
        <v>33</v>
      </c>
      <c r="G28" s="44" t="s">
        <v>33</v>
      </c>
      <c r="H28" s="44" t="s">
        <v>33</v>
      </c>
      <c r="I28" s="46" t="s">
        <v>85</v>
      </c>
    </row>
    <row r="29" customFormat="false" ht="25.5" hidden="false" customHeight="true" outlineLevel="0" collapsed="false">
      <c r="A29" s="2"/>
      <c r="B29" s="58" t="s">
        <v>86</v>
      </c>
      <c r="C29" s="32" t="s">
        <v>87</v>
      </c>
      <c r="D29" s="49" t="s">
        <v>33</v>
      </c>
      <c r="E29" s="49" t="s">
        <v>33</v>
      </c>
      <c r="F29" s="57" t="s">
        <v>34</v>
      </c>
      <c r="G29" s="57" t="s">
        <v>34</v>
      </c>
      <c r="H29" s="49" t="s">
        <v>33</v>
      </c>
      <c r="I29" s="50" t="s">
        <v>88</v>
      </c>
    </row>
    <row r="30" customFormat="false" ht="25.5" hidden="false" customHeight="true" outlineLevel="0" collapsed="false">
      <c r="A30" s="2"/>
      <c r="B30" s="48"/>
      <c r="C30" s="32" t="s">
        <v>89</v>
      </c>
      <c r="D30" s="57" t="s">
        <v>34</v>
      </c>
      <c r="E30" s="57" t="s">
        <v>34</v>
      </c>
      <c r="F30" s="49" t="s">
        <v>33</v>
      </c>
      <c r="G30" s="49" t="s">
        <v>33</v>
      </c>
      <c r="H30" s="57" t="s">
        <v>34</v>
      </c>
      <c r="I30" s="50" t="s">
        <v>90</v>
      </c>
    </row>
    <row r="31" customFormat="false" ht="25.5" hidden="false" customHeight="true" outlineLevel="0" collapsed="false">
      <c r="A31" s="2"/>
      <c r="B31" s="51"/>
      <c r="C31" s="52" t="s">
        <v>91</v>
      </c>
      <c r="D31" s="53" t="s">
        <v>33</v>
      </c>
      <c r="E31" s="53" t="s">
        <v>33</v>
      </c>
      <c r="F31" s="53" t="s">
        <v>33</v>
      </c>
      <c r="G31" s="53" t="s">
        <v>33</v>
      </c>
      <c r="H31" s="53" t="s">
        <v>33</v>
      </c>
      <c r="I31" s="55" t="s">
        <v>92</v>
      </c>
    </row>
    <row r="32" customFormat="false" ht="25.5" hidden="false" customHeight="true" outlineLevel="0" collapsed="false">
      <c r="A32" s="2"/>
      <c r="B32" s="42" t="s">
        <v>93</v>
      </c>
      <c r="C32" s="43" t="s">
        <v>94</v>
      </c>
      <c r="D32" s="44" t="s">
        <v>33</v>
      </c>
      <c r="E32" s="44" t="s">
        <v>33</v>
      </c>
      <c r="F32" s="45" t="s">
        <v>34</v>
      </c>
      <c r="G32" s="45" t="s">
        <v>34</v>
      </c>
      <c r="H32" s="45" t="s">
        <v>34</v>
      </c>
      <c r="I32" s="46" t="s">
        <v>95</v>
      </c>
    </row>
    <row r="33" customFormat="false" ht="25.5" hidden="false" customHeight="true" outlineLevel="0" collapsed="false">
      <c r="A33" s="2"/>
      <c r="B33" s="51"/>
      <c r="C33" s="52" t="s">
        <v>96</v>
      </c>
      <c r="D33" s="54" t="s">
        <v>34</v>
      </c>
      <c r="E33" s="53" t="s">
        <v>33</v>
      </c>
      <c r="F33" s="54" t="s">
        <v>34</v>
      </c>
      <c r="G33" s="54" t="s">
        <v>34</v>
      </c>
      <c r="H33" s="54" t="s">
        <v>34</v>
      </c>
      <c r="I33" s="55" t="s">
        <v>97</v>
      </c>
    </row>
    <row r="34" customFormat="false" ht="25.5" hidden="false" customHeight="true" outlineLevel="0" collapsed="false">
      <c r="A34" s="2"/>
      <c r="B34" s="48"/>
      <c r="C34" s="32" t="s">
        <v>98</v>
      </c>
      <c r="D34" s="49" t="s">
        <v>33</v>
      </c>
      <c r="E34" s="49" t="s">
        <v>33</v>
      </c>
      <c r="F34" s="49" t="s">
        <v>33</v>
      </c>
      <c r="G34" s="49" t="s">
        <v>33</v>
      </c>
      <c r="H34" s="49" t="s">
        <v>33</v>
      </c>
      <c r="I34" s="50" t="s">
        <v>99</v>
      </c>
    </row>
    <row r="35" customFormat="false" ht="25.5" hidden="false" customHeight="true" outlineLevel="0" collapsed="false">
      <c r="A35" s="2"/>
      <c r="B35" s="59" t="s">
        <v>100</v>
      </c>
      <c r="C35" s="60" t="s">
        <v>101</v>
      </c>
      <c r="D35" s="61" t="s">
        <v>33</v>
      </c>
      <c r="E35" s="61" t="s">
        <v>33</v>
      </c>
      <c r="F35" s="61" t="s">
        <v>33</v>
      </c>
      <c r="G35" s="61" t="s">
        <v>33</v>
      </c>
      <c r="H35" s="61" t="s">
        <v>33</v>
      </c>
      <c r="I35" s="62" t="s">
        <v>102</v>
      </c>
    </row>
    <row r="36" customFormat="false" ht="25.5" hidden="false" customHeight="true" outlineLevel="0" collapsed="false">
      <c r="A36" s="2"/>
      <c r="B36" s="48"/>
      <c r="C36" s="32" t="s">
        <v>103</v>
      </c>
      <c r="D36" s="49" t="s">
        <v>33</v>
      </c>
      <c r="E36" s="49" t="s">
        <v>33</v>
      </c>
      <c r="F36" s="49" t="s">
        <v>33</v>
      </c>
      <c r="G36" s="49" t="s">
        <v>33</v>
      </c>
      <c r="H36" s="49" t="s">
        <v>33</v>
      </c>
      <c r="I36" s="50" t="s">
        <v>104</v>
      </c>
    </row>
    <row r="37" customFormat="false" ht="25.5" hidden="false" customHeight="true" outlineLevel="0" collapsed="false">
      <c r="A37" s="2"/>
      <c r="B37" s="47"/>
      <c r="C37" s="43" t="s">
        <v>105</v>
      </c>
      <c r="D37" s="44" t="s">
        <v>33</v>
      </c>
      <c r="E37" s="44" t="s">
        <v>33</v>
      </c>
      <c r="F37" s="44" t="s">
        <v>33</v>
      </c>
      <c r="G37" s="44" t="s">
        <v>33</v>
      </c>
      <c r="H37" s="44" t="s">
        <v>33</v>
      </c>
      <c r="I37" s="46" t="s">
        <v>106</v>
      </c>
    </row>
    <row r="38" customFormat="false" ht="25.5" hidden="false" customHeight="true" outlineLevel="0" collapsed="false">
      <c r="A38" s="2"/>
      <c r="B38" s="56" t="s">
        <v>107</v>
      </c>
      <c r="C38" s="52" t="s">
        <v>108</v>
      </c>
      <c r="D38" s="53" t="s">
        <v>33</v>
      </c>
      <c r="E38" s="53" t="s">
        <v>33</v>
      </c>
      <c r="F38" s="54" t="s">
        <v>34</v>
      </c>
      <c r="G38" s="54" t="s">
        <v>34</v>
      </c>
      <c r="H38" s="54" t="s">
        <v>34</v>
      </c>
      <c r="I38" s="55" t="s">
        <v>109</v>
      </c>
    </row>
    <row r="39" customFormat="false" ht="25.5" hidden="false" customHeight="true" outlineLevel="0" collapsed="false">
      <c r="A39" s="2"/>
      <c r="B39" s="63"/>
      <c r="C39" s="64" t="s">
        <v>110</v>
      </c>
      <c r="D39" s="65" t="s">
        <v>33</v>
      </c>
      <c r="E39" s="65" t="s">
        <v>33</v>
      </c>
      <c r="F39" s="65" t="s">
        <v>33</v>
      </c>
      <c r="G39" s="65" t="s">
        <v>33</v>
      </c>
      <c r="H39" s="65" t="s">
        <v>33</v>
      </c>
      <c r="I39" s="66" t="s">
        <v>111</v>
      </c>
    </row>
    <row r="40" customFormat="false" ht="25.5" hidden="false" customHeight="true" outlineLevel="0" collapsed="false">
      <c r="A40" s="2"/>
      <c r="B40" s="51"/>
      <c r="C40" s="52" t="s">
        <v>112</v>
      </c>
      <c r="D40" s="53" t="s">
        <v>33</v>
      </c>
      <c r="E40" s="53" t="s">
        <v>33</v>
      </c>
      <c r="F40" s="53" t="s">
        <v>33</v>
      </c>
      <c r="G40" s="53" t="s">
        <v>33</v>
      </c>
      <c r="H40" s="53" t="s">
        <v>33</v>
      </c>
      <c r="I40" s="55" t="s">
        <v>113</v>
      </c>
    </row>
    <row r="41" customFormat="false" ht="25.5" hidden="false" customHeight="true" outlineLevel="0" collapsed="false">
      <c r="A41" s="2"/>
      <c r="B41" s="48"/>
      <c r="C41" s="32" t="s">
        <v>114</v>
      </c>
      <c r="D41" s="49" t="s">
        <v>33</v>
      </c>
      <c r="E41" s="49" t="s">
        <v>33</v>
      </c>
      <c r="F41" s="49" t="s">
        <v>33</v>
      </c>
      <c r="G41" s="49" t="s">
        <v>33</v>
      </c>
      <c r="H41" s="49" t="s">
        <v>33</v>
      </c>
      <c r="I41" s="50" t="s">
        <v>115</v>
      </c>
    </row>
    <row r="42" customFormat="false" ht="7.5" hidden="false" customHeight="true" outlineLevel="0" collapsed="false">
      <c r="A42" s="2"/>
    </row>
    <row r="43" customFormat="false" ht="21.75" hidden="false" customHeight="true" outlineLevel="0" collapsed="false">
      <c r="A43" s="2"/>
      <c r="B43" s="67" t="s">
        <v>116</v>
      </c>
      <c r="C43" s="67"/>
      <c r="D43" s="67"/>
      <c r="E43" s="67"/>
      <c r="F43" s="67"/>
      <c r="G43" s="67"/>
      <c r="H43" s="67"/>
      <c r="I43" s="67"/>
    </row>
    <row r="44" customFormat="false" ht="15" hidden="false" customHeight="true" outlineLevel="0" collapsed="false">
      <c r="A44" s="2"/>
    </row>
    <row r="45" customFormat="false" ht="15" hidden="false" customHeight="true" outlineLevel="0" collapsed="false">
      <c r="A45" s="2"/>
    </row>
    <row r="46" customFormat="false" ht="15" hidden="false" customHeight="true" outlineLevel="0" collapsed="false">
      <c r="A46" s="2"/>
    </row>
  </sheetData>
  <mergeCells count="3">
    <mergeCell ref="B2:I2"/>
    <mergeCell ref="B3:I3"/>
    <mergeCell ref="B43:I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D2D2D"/>
    <pageSetUpPr fitToPage="false"/>
  </sheetPr>
  <dimension ref="A1:G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6"/>
    <col collapsed="false" customWidth="true" hidden="false" outlineLevel="0" max="3" min="3" style="1" width="8"/>
    <col collapsed="false" customWidth="true" hidden="false" outlineLevel="0" max="4" min="4" style="1" width="24"/>
    <col collapsed="false" customWidth="true" hidden="false" outlineLevel="0" max="5" min="5" style="1" width="36"/>
    <col collapsed="false" customWidth="true" hidden="false" outlineLevel="0" max="6" min="6" style="1" width="28"/>
    <col collapsed="false" customWidth="true" hidden="false" outlineLevel="0" max="7" min="7" style="1" width="14"/>
  </cols>
  <sheetData>
    <row r="1" customFormat="false" ht="12" hidden="false" customHeight="true" outlineLevel="0" collapsed="false">
      <c r="A1" s="2"/>
    </row>
    <row r="2" customFormat="false" ht="55.5" hidden="false" customHeight="true" outlineLevel="0" collapsed="false">
      <c r="A2" s="2"/>
      <c r="B2" s="3" t="s">
        <v>117</v>
      </c>
      <c r="C2" s="3"/>
      <c r="D2" s="3"/>
      <c r="E2" s="3"/>
      <c r="F2" s="3"/>
      <c r="G2" s="3"/>
    </row>
    <row r="3" customFormat="false" ht="25.5" hidden="false" customHeight="true" outlineLevel="0" collapsed="false">
      <c r="A3" s="2"/>
      <c r="B3" s="4" t="s">
        <v>118</v>
      </c>
      <c r="C3" s="4"/>
      <c r="D3" s="4"/>
      <c r="E3" s="4"/>
      <c r="F3" s="4"/>
      <c r="G3" s="4"/>
    </row>
    <row r="4" customFormat="false" ht="4.5" hidden="false" customHeight="true" outlineLevel="0" collapsed="false">
      <c r="A4" s="2"/>
      <c r="B4" s="5"/>
      <c r="C4" s="5"/>
      <c r="D4" s="5"/>
      <c r="E4" s="5"/>
      <c r="F4" s="5"/>
      <c r="G4" s="5"/>
    </row>
    <row r="5" customFormat="false" ht="25.5" hidden="false" customHeight="true" outlineLevel="0" collapsed="false">
      <c r="A5" s="2"/>
      <c r="B5" s="68" t="str">
        <f aca="false">" Lanzamiento: "&amp;TEXT('Panel de Control'!C7,"DD/MM/YYYY")&amp;"   ·   Semanas disponibles: "&amp;'Panel de Control'!C8</f>
        <v> Lanzamiento: 01/09/2025   ·   Semanas disponibles: 16</v>
      </c>
      <c r="C5" s="68"/>
      <c r="D5" s="68"/>
      <c r="E5" s="68"/>
      <c r="F5" s="68"/>
      <c r="G5" s="68"/>
    </row>
    <row r="6" customFormat="false" ht="30" hidden="false" customHeight="true" outlineLevel="0" collapsed="false">
      <c r="A6" s="40"/>
      <c r="B6" s="41" t="s">
        <v>119</v>
      </c>
      <c r="C6" s="41" t="s">
        <v>120</v>
      </c>
      <c r="D6" s="41" t="s">
        <v>121</v>
      </c>
      <c r="E6" s="41" t="s">
        <v>122</v>
      </c>
      <c r="F6" s="41" t="s">
        <v>123</v>
      </c>
      <c r="G6" s="41" t="s">
        <v>124</v>
      </c>
    </row>
    <row r="7" customFormat="false" ht="30" hidden="false" customHeight="true" outlineLevel="0" collapsed="false">
      <c r="A7" s="2"/>
      <c r="B7" s="69" t="n">
        <v>1</v>
      </c>
      <c r="C7" s="70" t="n">
        <f aca="false">ROUND('Panel de Control'!$C$7-(24-1)*('Panel de Control'!$C$8/23)*7,0)</f>
        <v>45789</v>
      </c>
      <c r="D7" s="71" t="s">
        <v>125</v>
      </c>
      <c r="E7" s="32" t="s">
        <v>126</v>
      </c>
      <c r="F7" s="72" t="s">
        <v>127</v>
      </c>
      <c r="G7" s="73" t="s">
        <v>128</v>
      </c>
    </row>
    <row r="8" customFormat="false" ht="30" hidden="false" customHeight="true" outlineLevel="0" collapsed="false">
      <c r="A8" s="2"/>
      <c r="B8" s="69" t="n">
        <v>2</v>
      </c>
      <c r="C8" s="70" t="n">
        <f aca="false">ROUND('Panel de Control'!$C$7-(24-2)*('Panel de Control'!$C$8/23)*7,0)</f>
        <v>45794</v>
      </c>
      <c r="D8" s="71" t="s">
        <v>125</v>
      </c>
      <c r="E8" s="32" t="s">
        <v>129</v>
      </c>
      <c r="F8" s="72" t="s">
        <v>130</v>
      </c>
      <c r="G8" s="73" t="s">
        <v>128</v>
      </c>
    </row>
    <row r="9" customFormat="false" ht="30" hidden="false" customHeight="true" outlineLevel="0" collapsed="false">
      <c r="A9" s="2"/>
      <c r="B9" s="69" t="n">
        <v>3</v>
      </c>
      <c r="C9" s="70" t="n">
        <f aca="false">ROUND('Panel de Control'!$C$7-(24-3)*('Panel de Control'!$C$8/23)*7,0)</f>
        <v>45799</v>
      </c>
      <c r="D9" s="71" t="s">
        <v>125</v>
      </c>
      <c r="E9" s="32" t="s">
        <v>131</v>
      </c>
      <c r="F9" s="72" t="s">
        <v>132</v>
      </c>
      <c r="G9" s="73" t="s">
        <v>128</v>
      </c>
    </row>
    <row r="10" customFormat="false" ht="30" hidden="false" customHeight="true" outlineLevel="0" collapsed="false">
      <c r="A10" s="2"/>
      <c r="B10" s="74" t="n">
        <v>4</v>
      </c>
      <c r="C10" s="75" t="n">
        <f aca="false">ROUND('Panel de Control'!$C$7-(24-4)*('Panel de Control'!$C$8/23)*7,0)</f>
        <v>45804</v>
      </c>
      <c r="D10" s="76" t="s">
        <v>133</v>
      </c>
      <c r="E10" s="27" t="s">
        <v>134</v>
      </c>
      <c r="F10" s="77" t="s">
        <v>135</v>
      </c>
      <c r="G10" s="73" t="s">
        <v>128</v>
      </c>
    </row>
    <row r="11" customFormat="false" ht="30" hidden="false" customHeight="true" outlineLevel="0" collapsed="false">
      <c r="A11" s="2"/>
      <c r="B11" s="74" t="n">
        <v>5</v>
      </c>
      <c r="C11" s="75" t="n">
        <f aca="false">ROUND('Panel de Control'!$C$7-(24-5)*('Panel de Control'!$C$8/23)*7,0)</f>
        <v>45808</v>
      </c>
      <c r="D11" s="76" t="s">
        <v>133</v>
      </c>
      <c r="E11" s="27" t="s">
        <v>136</v>
      </c>
      <c r="F11" s="77" t="s">
        <v>137</v>
      </c>
      <c r="G11" s="73" t="s">
        <v>128</v>
      </c>
    </row>
    <row r="12" customFormat="false" ht="30" hidden="false" customHeight="true" outlineLevel="0" collapsed="false">
      <c r="A12" s="2"/>
      <c r="B12" s="74" t="n">
        <v>6</v>
      </c>
      <c r="C12" s="75" t="n">
        <f aca="false">ROUND('Panel de Control'!$C$7-(24-6)*('Panel de Control'!$C$8/23)*7,0)</f>
        <v>45813</v>
      </c>
      <c r="D12" s="76" t="s">
        <v>133</v>
      </c>
      <c r="E12" s="27" t="s">
        <v>138</v>
      </c>
      <c r="F12" s="77" t="s">
        <v>139</v>
      </c>
      <c r="G12" s="73" t="s">
        <v>128</v>
      </c>
    </row>
    <row r="13" customFormat="false" ht="30" hidden="false" customHeight="true" outlineLevel="0" collapsed="false">
      <c r="A13" s="2"/>
      <c r="B13" s="78" t="n">
        <v>7</v>
      </c>
      <c r="C13" s="79" t="n">
        <f aca="false">ROUND('Panel de Control'!$C$7-(24-7)*('Panel de Control'!$C$8/23)*7,0)</f>
        <v>45818</v>
      </c>
      <c r="D13" s="80" t="s">
        <v>140</v>
      </c>
      <c r="E13" s="43" t="s">
        <v>141</v>
      </c>
      <c r="F13" s="81" t="s">
        <v>142</v>
      </c>
      <c r="G13" s="73" t="s">
        <v>128</v>
      </c>
    </row>
    <row r="14" customFormat="false" ht="30" hidden="false" customHeight="true" outlineLevel="0" collapsed="false">
      <c r="A14" s="2"/>
      <c r="B14" s="78" t="n">
        <v>8</v>
      </c>
      <c r="C14" s="79" t="n">
        <f aca="false">ROUND('Panel de Control'!$C$7-(24-8)*('Panel de Control'!$C$8/23)*7,0)</f>
        <v>45823</v>
      </c>
      <c r="D14" s="80" t="s">
        <v>140</v>
      </c>
      <c r="E14" s="43" t="s">
        <v>143</v>
      </c>
      <c r="F14" s="81" t="s">
        <v>144</v>
      </c>
      <c r="G14" s="73" t="s">
        <v>128</v>
      </c>
    </row>
    <row r="15" customFormat="false" ht="30" hidden="false" customHeight="true" outlineLevel="0" collapsed="false">
      <c r="A15" s="2"/>
      <c r="B15" s="82" t="n">
        <v>9</v>
      </c>
      <c r="C15" s="83" t="n">
        <f aca="false">ROUND('Panel de Control'!$C$7-(24-9)*('Panel de Control'!$C$8/23)*7,0)</f>
        <v>45828</v>
      </c>
      <c r="D15" s="84" t="s">
        <v>145</v>
      </c>
      <c r="E15" s="52" t="s">
        <v>146</v>
      </c>
      <c r="F15" s="85" t="s">
        <v>147</v>
      </c>
      <c r="G15" s="73" t="s">
        <v>128</v>
      </c>
    </row>
    <row r="16" customFormat="false" ht="30" hidden="false" customHeight="true" outlineLevel="0" collapsed="false">
      <c r="A16" s="2"/>
      <c r="B16" s="82" t="n">
        <v>10</v>
      </c>
      <c r="C16" s="83" t="n">
        <f aca="false">ROUND('Panel de Control'!$C$7-(24-10)*('Panel de Control'!$C$8/23)*7,0)</f>
        <v>45833</v>
      </c>
      <c r="D16" s="84" t="s">
        <v>145</v>
      </c>
      <c r="E16" s="52" t="s">
        <v>148</v>
      </c>
      <c r="F16" s="85" t="s">
        <v>149</v>
      </c>
      <c r="G16" s="73" t="s">
        <v>128</v>
      </c>
    </row>
    <row r="17" customFormat="false" ht="30" hidden="false" customHeight="true" outlineLevel="0" collapsed="false">
      <c r="A17" s="2"/>
      <c r="B17" s="82" t="n">
        <v>11</v>
      </c>
      <c r="C17" s="83" t="n">
        <f aca="false">ROUND('Panel de Control'!$C$7-(24-11)*('Panel de Control'!$C$8/23)*7,0)</f>
        <v>45838</v>
      </c>
      <c r="D17" s="84" t="s">
        <v>145</v>
      </c>
      <c r="E17" s="52" t="s">
        <v>150</v>
      </c>
      <c r="F17" s="85" t="s">
        <v>151</v>
      </c>
      <c r="G17" s="73" t="s">
        <v>128</v>
      </c>
    </row>
    <row r="18" customFormat="false" ht="30" hidden="false" customHeight="true" outlineLevel="0" collapsed="false">
      <c r="A18" s="2"/>
      <c r="B18" s="82" t="n">
        <v>12</v>
      </c>
      <c r="C18" s="83" t="n">
        <f aca="false">ROUND('Panel de Control'!$C$7-(24-12)*('Panel de Control'!$C$8/23)*7,0)</f>
        <v>45843</v>
      </c>
      <c r="D18" s="84" t="s">
        <v>145</v>
      </c>
      <c r="E18" s="52" t="s">
        <v>152</v>
      </c>
      <c r="F18" s="85" t="s">
        <v>153</v>
      </c>
      <c r="G18" s="73" t="s">
        <v>128</v>
      </c>
    </row>
    <row r="19" customFormat="false" ht="30" hidden="false" customHeight="true" outlineLevel="0" collapsed="false">
      <c r="A19" s="2"/>
      <c r="B19" s="78" t="n">
        <v>13</v>
      </c>
      <c r="C19" s="79" t="n">
        <f aca="false">ROUND('Panel de Control'!$C$7-(24-13)*('Panel de Control'!$C$8/23)*7,0)</f>
        <v>45847</v>
      </c>
      <c r="D19" s="80" t="s">
        <v>154</v>
      </c>
      <c r="E19" s="43" t="s">
        <v>155</v>
      </c>
      <c r="F19" s="81" t="s">
        <v>156</v>
      </c>
      <c r="G19" s="73" t="s">
        <v>128</v>
      </c>
    </row>
    <row r="20" customFormat="false" ht="30" hidden="false" customHeight="true" outlineLevel="0" collapsed="false">
      <c r="A20" s="2"/>
      <c r="B20" s="78" t="n">
        <v>14</v>
      </c>
      <c r="C20" s="79" t="n">
        <f aca="false">ROUND('Panel de Control'!$C$7-(24-14)*('Panel de Control'!$C$8/23)*7,0)</f>
        <v>45852</v>
      </c>
      <c r="D20" s="80" t="s">
        <v>154</v>
      </c>
      <c r="E20" s="43" t="s">
        <v>157</v>
      </c>
      <c r="F20" s="81" t="s">
        <v>158</v>
      </c>
      <c r="G20" s="73" t="s">
        <v>128</v>
      </c>
    </row>
    <row r="21" customFormat="false" ht="30" hidden="false" customHeight="true" outlineLevel="0" collapsed="false">
      <c r="A21" s="2"/>
      <c r="B21" s="78" t="n">
        <v>15</v>
      </c>
      <c r="C21" s="79" t="n">
        <f aca="false">ROUND('Panel de Control'!$C$7-(24-15)*('Panel de Control'!$C$8/23)*7,0)</f>
        <v>45857</v>
      </c>
      <c r="D21" s="80" t="s">
        <v>154</v>
      </c>
      <c r="E21" s="43" t="s">
        <v>159</v>
      </c>
      <c r="F21" s="81" t="s">
        <v>160</v>
      </c>
      <c r="G21" s="73" t="s">
        <v>128</v>
      </c>
    </row>
    <row r="22" customFormat="false" ht="30" hidden="false" customHeight="true" outlineLevel="0" collapsed="false">
      <c r="A22" s="2"/>
      <c r="B22" s="78" t="n">
        <v>16</v>
      </c>
      <c r="C22" s="79" t="n">
        <f aca="false">ROUND('Panel de Control'!$C$7-(24-16)*('Panel de Control'!$C$8/23)*7,0)</f>
        <v>45862</v>
      </c>
      <c r="D22" s="80" t="s">
        <v>154</v>
      </c>
      <c r="E22" s="43" t="s">
        <v>161</v>
      </c>
      <c r="F22" s="81" t="s">
        <v>162</v>
      </c>
      <c r="G22" s="73" t="s">
        <v>128</v>
      </c>
    </row>
    <row r="23" customFormat="false" ht="30" hidden="false" customHeight="true" outlineLevel="0" collapsed="false">
      <c r="A23" s="2"/>
      <c r="B23" s="78" t="n">
        <v>17</v>
      </c>
      <c r="C23" s="79" t="n">
        <f aca="false">ROUND('Panel de Control'!$C$7-(24-17)*('Panel de Control'!$C$8/23)*7,0)</f>
        <v>45867</v>
      </c>
      <c r="D23" s="80" t="s">
        <v>154</v>
      </c>
      <c r="E23" s="43" t="s">
        <v>163</v>
      </c>
      <c r="F23" s="81" t="s">
        <v>164</v>
      </c>
      <c r="G23" s="73" t="s">
        <v>128</v>
      </c>
    </row>
    <row r="24" customFormat="false" ht="30" hidden="false" customHeight="true" outlineLevel="0" collapsed="false">
      <c r="A24" s="2"/>
      <c r="B24" s="86" t="n">
        <v>18</v>
      </c>
      <c r="C24" s="70" t="n">
        <f aca="false">ROUND('Panel de Control'!$C$7-(24-18)*('Panel de Control'!$C$8/23)*7,0)</f>
        <v>45872</v>
      </c>
      <c r="D24" s="71" t="s">
        <v>165</v>
      </c>
      <c r="E24" s="32" t="s">
        <v>166</v>
      </c>
      <c r="F24" s="72" t="s">
        <v>167</v>
      </c>
      <c r="G24" s="73" t="s">
        <v>128</v>
      </c>
    </row>
    <row r="25" customFormat="false" ht="30" hidden="false" customHeight="true" outlineLevel="0" collapsed="false">
      <c r="A25" s="2"/>
      <c r="B25" s="86" t="n">
        <v>19</v>
      </c>
      <c r="C25" s="70" t="n">
        <f aca="false">ROUND('Panel de Control'!$C$7-(24-19)*('Panel de Control'!$C$8/23)*7,0)</f>
        <v>45877</v>
      </c>
      <c r="D25" s="71" t="s">
        <v>165</v>
      </c>
      <c r="E25" s="32" t="s">
        <v>168</v>
      </c>
      <c r="F25" s="72" t="s">
        <v>169</v>
      </c>
      <c r="G25" s="73" t="s">
        <v>128</v>
      </c>
    </row>
    <row r="26" customFormat="false" ht="30" hidden="false" customHeight="true" outlineLevel="0" collapsed="false">
      <c r="A26" s="2"/>
      <c r="B26" s="86" t="n">
        <v>20</v>
      </c>
      <c r="C26" s="70" t="n">
        <f aca="false">ROUND('Panel de Control'!$C$7-(24-20)*('Panel de Control'!$C$8/23)*7,0)</f>
        <v>45882</v>
      </c>
      <c r="D26" s="71" t="s">
        <v>165</v>
      </c>
      <c r="E26" s="32" t="s">
        <v>170</v>
      </c>
      <c r="F26" s="72" t="s">
        <v>171</v>
      </c>
      <c r="G26" s="73" t="s">
        <v>128</v>
      </c>
    </row>
    <row r="27" customFormat="false" ht="30" hidden="false" customHeight="true" outlineLevel="0" collapsed="false">
      <c r="A27" s="2"/>
      <c r="B27" s="74" t="n">
        <v>21</v>
      </c>
      <c r="C27" s="75" t="n">
        <f aca="false">ROUND('Panel de Control'!$C$7-(24-21)*('Panel de Control'!$C$8/23)*7,0)</f>
        <v>45886</v>
      </c>
      <c r="D27" s="76" t="s">
        <v>172</v>
      </c>
      <c r="E27" s="27" t="s">
        <v>173</v>
      </c>
      <c r="F27" s="77" t="s">
        <v>174</v>
      </c>
      <c r="G27" s="73" t="s">
        <v>128</v>
      </c>
    </row>
    <row r="28" customFormat="false" ht="30" hidden="false" customHeight="true" outlineLevel="0" collapsed="false">
      <c r="A28" s="2"/>
      <c r="B28" s="74" t="n">
        <v>22</v>
      </c>
      <c r="C28" s="75" t="n">
        <f aca="false">ROUND('Panel de Control'!$C$7-(24-22)*('Panel de Control'!$C$8/23)*7,0)</f>
        <v>45891</v>
      </c>
      <c r="D28" s="76" t="s">
        <v>172</v>
      </c>
      <c r="E28" s="27" t="s">
        <v>175</v>
      </c>
      <c r="F28" s="77" t="s">
        <v>176</v>
      </c>
      <c r="G28" s="73" t="s">
        <v>128</v>
      </c>
    </row>
    <row r="29" customFormat="false" ht="30" hidden="false" customHeight="true" outlineLevel="0" collapsed="false">
      <c r="A29" s="2"/>
      <c r="B29" s="74" t="n">
        <v>23</v>
      </c>
      <c r="C29" s="75" t="n">
        <f aca="false">ROUND('Panel de Control'!$C$7-(24-23)*('Panel de Control'!$C$8/23)*7,0)</f>
        <v>45896</v>
      </c>
      <c r="D29" s="76" t="s">
        <v>172</v>
      </c>
      <c r="E29" s="27" t="s">
        <v>177</v>
      </c>
      <c r="F29" s="77" t="s">
        <v>178</v>
      </c>
      <c r="G29" s="73" t="s">
        <v>128</v>
      </c>
    </row>
    <row r="30" customFormat="false" ht="30" hidden="false" customHeight="true" outlineLevel="0" collapsed="false">
      <c r="A30" s="2"/>
      <c r="B30" s="87" t="n">
        <v>24</v>
      </c>
      <c r="C30" s="88" t="n">
        <f aca="false">ROUND('Panel de Control'!$C$7-(24-24)*('Panel de Control'!$C$8/23)*7,0)</f>
        <v>45901</v>
      </c>
      <c r="D30" s="34" t="s">
        <v>179</v>
      </c>
      <c r="E30" s="89" t="s">
        <v>180</v>
      </c>
      <c r="F30" s="90" t="s">
        <v>181</v>
      </c>
      <c r="G30" s="91" t="s">
        <v>179</v>
      </c>
    </row>
    <row r="31" customFormat="false" ht="15" hidden="false" customHeight="true" outlineLevel="0" collapsed="false">
      <c r="A31" s="2"/>
    </row>
    <row r="32" customFormat="false" ht="21.75" hidden="false" customHeight="true" outlineLevel="0" collapsed="false">
      <c r="A32" s="2"/>
      <c r="B32" s="67" t="s">
        <v>182</v>
      </c>
      <c r="C32" s="67"/>
      <c r="D32" s="67"/>
      <c r="E32" s="67"/>
      <c r="F32" s="67"/>
      <c r="G32" s="67"/>
    </row>
    <row r="33" customFormat="false" ht="15" hidden="false" customHeight="true" outlineLevel="0" collapsed="false">
      <c r="A33" s="2"/>
    </row>
    <row r="34" customFormat="false" ht="15" hidden="false" customHeight="true" outlineLevel="0" collapsed="false">
      <c r="A34" s="2"/>
    </row>
  </sheetData>
  <mergeCells count="4">
    <mergeCell ref="B2:G2"/>
    <mergeCell ref="B3:G3"/>
    <mergeCell ref="B5:G5"/>
    <mergeCell ref="B32:G32"/>
  </mergeCells>
  <conditionalFormatting sqref="G7:G30">
    <cfRule type="cellIs" priority="2" operator="equal" aboveAverage="0" equalAverage="0" bottom="0" percent="0" rank="0" text="" dxfId="2">
      <formula>"✅ Listo"</formula>
    </cfRule>
    <cfRule type="cellIs" priority="3" operator="equal" aboveAverage="0" equalAverage="0" bottom="0" percent="0" rank="0" text="" dxfId="3">
      <formula>"🔴 Atrasado"</formula>
    </cfRule>
    <cfRule type="cellIs" priority="4" operator="equal" aboveAverage="0" equalAverage="0" bottom="0" percent="0" rank="0" text="" dxfId="4">
      <formula>"⚠️ En riesgo"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2026-06-02T20:59:41Z</dcterms:created>
  <dc:creator>openpyxl</dc:creator>
  <dc:description/>
  <dc:language>en-US</dc:language>
  <cp:lastModifiedBy/>
  <dcterms:modified xsi:type="dcterms:W3CDTF">2026-07-09T01:42:16Z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